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255" tabRatio="672"/>
  </bookViews>
  <sheets>
    <sheet name="表1  常用项" sheetId="26" r:id="rId1"/>
    <sheet name="表2  非常用项" sheetId="14" r:id="rId2"/>
  </sheets>
  <definedNames>
    <definedName name="_xlnm._FilterDatabase" localSheetId="0" hidden="1">'表1  常用项'!$A$4:$N$275</definedName>
    <definedName name="_xlnm._FilterDatabase" localSheetId="1" hidden="1">'表2  非常用项'!$A$6:$N$83</definedName>
    <definedName name="_xlnm.Print_Area" localSheetId="0">'表1  常用项'!$A$1:$N$275</definedName>
    <definedName name="_xlnm.Print_Area" localSheetId="1">'表2  非常用项'!$A$1:$N$83</definedName>
    <definedName name="_xlnm.Print_Titles" localSheetId="0">'表1  常用项'!$4:$6</definedName>
    <definedName name="_xlnm.Print_Titles" localSheetId="1">'表2  非常用项'!$4:$6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B2E0C67BFF294269AE1E016907759500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130915" y="228765735"/>
          <a:ext cx="742315" cy="1066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21" name="ID_1F2D4FE203DB4438B04D064B55935E9A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0120630" y="228956235"/>
          <a:ext cx="970280" cy="9391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44" name="ID_9EC6FAA1EDF84A849762EE25073D6EAA" descr="屏幕截图_24-10-2025_174239_detail.1688.com"/>
        <xdr:cNvPicPr>
          <a:picLocks noChangeAspect="1"/>
        </xdr:cNvPicPr>
      </xdr:nvPicPr>
      <xdr:blipFill>
        <a:blip r:embed="rId3" cstate="print"/>
        <a:srcRect l="13692" t="3151" r="60263" b="88195"/>
        <a:stretch>
          <a:fillRect/>
        </a:stretch>
      </xdr:blipFill>
      <xdr:spPr>
        <a:xfrm>
          <a:off x="10137140" y="196291200"/>
          <a:ext cx="1516380" cy="1440815"/>
        </a:xfrm>
        <a:prstGeom prst="rect">
          <a:avLst/>
        </a:prstGeom>
      </xdr:spPr>
    </xdr:pic>
  </etc:cellImage>
  <etc:cellImage>
    <xdr:pic>
      <xdr:nvPicPr>
        <xdr:cNvPr id="142" name="ID_87EAB973613B493CA630CDF68E7D8258"/>
        <xdr:cNvPicPr>
          <a:picLocks noChangeAspect="1"/>
        </xdr:cNvPicPr>
      </xdr:nvPicPr>
      <xdr:blipFill>
        <a:blip r:embed="rId4" cstate="print"/>
        <a:srcRect l="37763" t="24376" r="46034" b="20921"/>
        <a:stretch>
          <a:fillRect/>
        </a:stretch>
      </xdr:blipFill>
      <xdr:spPr>
        <a:xfrm>
          <a:off x="10301605" y="175351440"/>
          <a:ext cx="527685" cy="954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5B5A4638D3C34322B28EAA7DCA440D0B"/>
        <xdr:cNvPicPr>
          <a:picLocks noChangeAspect="1"/>
        </xdr:cNvPicPr>
      </xdr:nvPicPr>
      <xdr:blipFill>
        <a:blip r:embed="rId4" cstate="print"/>
        <a:srcRect l="37763" t="24376" r="46034" b="20921"/>
        <a:stretch>
          <a:fillRect/>
        </a:stretch>
      </xdr:blipFill>
      <xdr:spPr>
        <a:xfrm>
          <a:off x="10685780" y="174414815"/>
          <a:ext cx="493395" cy="882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77BD2D610B66441283A2AAF8982B1F8F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0120630" y="186760485"/>
          <a:ext cx="918845" cy="8934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39" name="ID_9BCBAD85B292473AAD5BB0DE0B4E8304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0120630" y="185846085"/>
          <a:ext cx="918845" cy="8934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38" name="ID_F62D375A7E8A49E2AB00D2547DC2AEFE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0120630" y="184931685"/>
          <a:ext cx="918845" cy="8934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37" name="ID_BEB2EB14CA584F7C958596A628D1BBAA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0120630" y="80779620"/>
          <a:ext cx="952500" cy="7759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36" name="ID_B65AE98E7D8441D3B77D8A3601DC6094"/>
        <xdr:cNvPicPr>
          <a:picLocks noChangeAspect="1"/>
        </xdr:cNvPicPr>
      </xdr:nvPicPr>
      <xdr:blipFill>
        <a:blip r:embed="rId4" cstate="print"/>
        <a:srcRect l="37763" t="24376" r="46034" b="20921"/>
        <a:stretch>
          <a:fillRect/>
        </a:stretch>
      </xdr:blipFill>
      <xdr:spPr>
        <a:xfrm>
          <a:off x="10909935" y="173468030"/>
          <a:ext cx="440690" cy="788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4910F1DFD9B848E78AC3191BF9D40BC3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0120630" y="190418085"/>
          <a:ext cx="1030605" cy="10528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22" name="ID_9AB0FD3854B847D38BEE7C72BD21B56C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10495280" y="70998080"/>
          <a:ext cx="532130" cy="934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B0FD2F4D7E5D45CD9DFD483B37D1D982"/>
        <xdr:cNvPicPr>
          <a:picLocks noChangeAspect="1"/>
        </xdr:cNvPicPr>
      </xdr:nvPicPr>
      <xdr:blipFill>
        <a:blip r:embed="rId9" cstate="print"/>
        <a:srcRect t="36099" r="68030"/>
        <a:stretch>
          <a:fillRect/>
        </a:stretch>
      </xdr:blipFill>
      <xdr:spPr>
        <a:xfrm>
          <a:off x="10205720" y="29184600"/>
          <a:ext cx="673100" cy="724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4E47FEA45F514895BC2E79B04BB81390" descr="屏幕截图_24-10-2025_174239_detail.1688.com"/>
        <xdr:cNvPicPr>
          <a:picLocks noChangeAspect="1"/>
        </xdr:cNvPicPr>
      </xdr:nvPicPr>
      <xdr:blipFill>
        <a:blip r:embed="rId3" cstate="print"/>
        <a:srcRect l="13692" t="3151" r="60263" b="88195"/>
        <a:stretch>
          <a:fillRect/>
        </a:stretch>
      </xdr:blipFill>
      <xdr:spPr>
        <a:xfrm>
          <a:off x="10172700" y="195143120"/>
          <a:ext cx="1516380" cy="1440815"/>
        </a:xfrm>
        <a:prstGeom prst="rect">
          <a:avLst/>
        </a:prstGeom>
      </xdr:spPr>
    </xdr:pic>
  </etc:cellImage>
  <etc:cellImage>
    <xdr:pic>
      <xdr:nvPicPr>
        <xdr:cNvPr id="116" name="ID_AD6D33C2609947E5BB68791D1E6BB18D"/>
        <xdr:cNvPicPr>
          <a:picLocks noChangeAspect="1"/>
        </xdr:cNvPicPr>
      </xdr:nvPicPr>
      <xdr:blipFill>
        <a:blip r:embed="rId10" cstate="print"/>
        <a:stretch>
          <a:fillRect/>
        </a:stretch>
      </xdr:blipFill>
      <xdr:spPr>
        <a:xfrm>
          <a:off x="10146665" y="187730765"/>
          <a:ext cx="1490980" cy="827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B9D1F5F471184871B8B99F56531D1E05"/>
        <xdr:cNvPicPr>
          <a:picLocks noChangeAspect="1"/>
        </xdr:cNvPicPr>
      </xdr:nvPicPr>
      <xdr:blipFill>
        <a:blip r:embed="rId11" cstate="print"/>
        <a:srcRect l="9562" t="7875" r="45352" b="8120"/>
        <a:stretch>
          <a:fillRect/>
        </a:stretch>
      </xdr:blipFill>
      <xdr:spPr>
        <a:xfrm>
          <a:off x="10509250" y="127257810"/>
          <a:ext cx="862330" cy="884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9AE3DBC90E014D8D8925221BEF18AFD8"/>
        <xdr:cNvPicPr>
          <a:picLocks noChangeAspect="1"/>
        </xdr:cNvPicPr>
      </xdr:nvPicPr>
      <xdr:blipFill>
        <a:blip r:embed="rId12" cstate="print"/>
        <a:srcRect l="7890" t="9898" r="45138"/>
        <a:stretch>
          <a:fillRect/>
        </a:stretch>
      </xdr:blipFill>
      <xdr:spPr>
        <a:xfrm>
          <a:off x="10329545" y="126236095"/>
          <a:ext cx="818515" cy="851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11DA62D011F54BE5A98C462EB5C21141"/>
        <xdr:cNvPicPr>
          <a:picLocks noChangeAspect="1"/>
        </xdr:cNvPicPr>
      </xdr:nvPicPr>
      <xdr:blipFill>
        <a:blip r:embed="rId13" cstate="print"/>
        <a:srcRect l="9384" t="14108" r="49407" b="4856"/>
        <a:stretch>
          <a:fillRect/>
        </a:stretch>
      </xdr:blipFill>
      <xdr:spPr>
        <a:xfrm>
          <a:off x="10789285" y="125285500"/>
          <a:ext cx="705485" cy="784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FAD9D9C184AC41ECB0F0594F71B3777B"/>
        <xdr:cNvPicPr>
          <a:picLocks noChangeAspect="1"/>
        </xdr:cNvPicPr>
      </xdr:nvPicPr>
      <xdr:blipFill>
        <a:blip r:embed="rId14" cstate="print"/>
        <a:srcRect l="9505" t="13475" r="46476"/>
        <a:stretch>
          <a:fillRect/>
        </a:stretch>
      </xdr:blipFill>
      <xdr:spPr>
        <a:xfrm>
          <a:off x="10284460" y="108335445"/>
          <a:ext cx="861695" cy="911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5A03790BAF9F4CC8BA3048DC5F32AB4C"/>
        <xdr:cNvPicPr>
          <a:picLocks noChangeAspect="1"/>
        </xdr:cNvPicPr>
      </xdr:nvPicPr>
      <xdr:blipFill>
        <a:blip r:embed="rId15" cstate="print"/>
        <a:srcRect l="8517" t="11878" r="46074"/>
        <a:stretch>
          <a:fillRect/>
        </a:stretch>
      </xdr:blipFill>
      <xdr:spPr>
        <a:xfrm>
          <a:off x="10351770" y="104616250"/>
          <a:ext cx="962025" cy="977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5721C31B9F7B481880DB64412099498C"/>
        <xdr:cNvPicPr>
          <a:picLocks noChangeAspect="1"/>
        </xdr:cNvPicPr>
      </xdr:nvPicPr>
      <xdr:blipFill>
        <a:blip r:embed="rId16" cstate="print"/>
        <a:srcRect l="9044" t="12235" r="44878"/>
        <a:stretch>
          <a:fillRect/>
        </a:stretch>
      </xdr:blipFill>
      <xdr:spPr>
        <a:xfrm>
          <a:off x="10273665" y="102777925"/>
          <a:ext cx="873125" cy="884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DB27CE2EB9A143DF8B03077103945578"/>
        <xdr:cNvPicPr>
          <a:picLocks noChangeAspect="1"/>
        </xdr:cNvPicPr>
      </xdr:nvPicPr>
      <xdr:blipFill>
        <a:blip r:embed="rId17" cstate="print"/>
        <a:srcRect l="14589" t="11298" r="49230"/>
        <a:stretch>
          <a:fillRect/>
        </a:stretch>
      </xdr:blipFill>
      <xdr:spPr>
        <a:xfrm>
          <a:off x="10342245" y="88684735"/>
          <a:ext cx="626745" cy="802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E8E20D9936E648FD87D0ADA87D2E74DA"/>
        <xdr:cNvPicPr>
          <a:picLocks noChangeAspect="1"/>
        </xdr:cNvPicPr>
      </xdr:nvPicPr>
      <xdr:blipFill>
        <a:blip r:embed="rId18" cstate="print"/>
        <a:srcRect l="8957" t="20220" r="46088"/>
        <a:stretch>
          <a:fillRect/>
        </a:stretch>
      </xdr:blipFill>
      <xdr:spPr>
        <a:xfrm>
          <a:off x="10598785" y="72562085"/>
          <a:ext cx="772795" cy="787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57EB306FD67C41D3AB4FF9D1981E7752"/>
        <xdr:cNvPicPr>
          <a:picLocks noChangeAspect="1"/>
        </xdr:cNvPicPr>
      </xdr:nvPicPr>
      <xdr:blipFill>
        <a:blip r:embed="rId19" cstate="print"/>
        <a:srcRect l="9784" t="11349" r="46067"/>
        <a:stretch>
          <a:fillRect/>
        </a:stretch>
      </xdr:blipFill>
      <xdr:spPr>
        <a:xfrm>
          <a:off x="10342245" y="58024395"/>
          <a:ext cx="681355" cy="75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4CC2720FE1046A1949C1417821955CA"/>
        <xdr:cNvPicPr/>
      </xdr:nvPicPr>
      <xdr:blipFill>
        <a:blip r:embed="rId20" r:link="rId21" cstate="print"/>
        <a:stretch>
          <a:fillRect/>
        </a:stretch>
      </xdr:blipFill>
      <xdr:spPr>
        <a:xfrm>
          <a:off x="10572750" y="23269575"/>
          <a:ext cx="609600" cy="609600"/>
        </a:xfrm>
        <a:prstGeom prst="rect">
          <a:avLst/>
        </a:prstGeom>
      </xdr:spPr>
    </xdr:pic>
  </etc:cellImage>
  <etc:cellImage>
    <xdr:pic>
      <xdr:nvPicPr>
        <xdr:cNvPr id="13" name="ID_A30AEE2271DF4C24926DBC1DEDE8F18F"/>
        <xdr:cNvPicPr/>
      </xdr:nvPicPr>
      <xdr:blipFill>
        <a:blip r:embed="rId22" r:link="rId21" cstate="print"/>
        <a:stretch>
          <a:fillRect/>
        </a:stretch>
      </xdr:blipFill>
      <xdr:spPr>
        <a:xfrm>
          <a:off x="10459720" y="20723860"/>
          <a:ext cx="980440" cy="1482725"/>
        </a:xfrm>
        <a:prstGeom prst="rect">
          <a:avLst/>
        </a:prstGeom>
      </xdr:spPr>
    </xdr:pic>
  </etc:cellImage>
  <etc:cellImage>
    <xdr:pic>
      <xdr:nvPicPr>
        <xdr:cNvPr id="15" name="ID_BA20443BFAFA48EBBE3DE7906F4FAF62"/>
        <xdr:cNvPicPr/>
      </xdr:nvPicPr>
      <xdr:blipFill>
        <a:blip r:embed="rId23" r:link="rId21" cstate="print"/>
        <a:stretch>
          <a:fillRect/>
        </a:stretch>
      </xdr:blipFill>
      <xdr:spPr>
        <a:xfrm>
          <a:off x="10509885" y="13166090"/>
          <a:ext cx="952500" cy="952500"/>
        </a:xfrm>
        <a:prstGeom prst="rect">
          <a:avLst/>
        </a:prstGeom>
      </xdr:spPr>
    </xdr:pic>
  </etc:cellImage>
  <etc:cellImage>
    <xdr:pic>
      <xdr:nvPicPr>
        <xdr:cNvPr id="16" name="ID_D37D8272187C4B6D955378676BB01269"/>
        <xdr:cNvPicPr/>
      </xdr:nvPicPr>
      <xdr:blipFill>
        <a:blip r:embed="rId24" r:link="rId21" cstate="print"/>
        <a:stretch>
          <a:fillRect/>
        </a:stretch>
      </xdr:blipFill>
      <xdr:spPr>
        <a:xfrm>
          <a:off x="10285095" y="8921115"/>
          <a:ext cx="1236980" cy="1088390"/>
        </a:xfrm>
        <a:prstGeom prst="rect">
          <a:avLst/>
        </a:prstGeom>
      </xdr:spPr>
    </xdr:pic>
  </etc:cellImage>
  <etc:cellImage>
    <xdr:pic>
      <xdr:nvPicPr>
        <xdr:cNvPr id="17" name="ID_A813213BA39048B0A0656193F0045540"/>
        <xdr:cNvPicPr/>
      </xdr:nvPicPr>
      <xdr:blipFill>
        <a:blip r:embed="rId25" r:link="rId21" cstate="print"/>
        <a:stretch>
          <a:fillRect/>
        </a:stretch>
      </xdr:blipFill>
      <xdr:spPr>
        <a:xfrm>
          <a:off x="10534650" y="6757035"/>
          <a:ext cx="685800" cy="685800"/>
        </a:xfrm>
        <a:prstGeom prst="rect">
          <a:avLst/>
        </a:prstGeom>
      </xdr:spPr>
    </xdr:pic>
  </etc:cellImage>
  <etc:cellImage>
    <xdr:pic>
      <xdr:nvPicPr>
        <xdr:cNvPr id="18" name="ID_B5E72F2CF37945A588FB388608B00040"/>
        <xdr:cNvPicPr/>
      </xdr:nvPicPr>
      <xdr:blipFill>
        <a:blip r:embed="rId26" r:link="rId21" cstate="print"/>
        <a:stretch>
          <a:fillRect/>
        </a:stretch>
      </xdr:blipFill>
      <xdr:spPr>
        <a:xfrm>
          <a:off x="10250805" y="10243185"/>
          <a:ext cx="1556385" cy="1428750"/>
        </a:xfrm>
        <a:prstGeom prst="rect">
          <a:avLst/>
        </a:prstGeom>
      </xdr:spPr>
    </xdr:pic>
  </etc:cellImage>
  <etc:cellImage>
    <xdr:pic>
      <xdr:nvPicPr>
        <xdr:cNvPr id="20" name="ID_C56DE6AFF78C4360B535A0E7A374BB36"/>
        <xdr:cNvPicPr/>
      </xdr:nvPicPr>
      <xdr:blipFill>
        <a:blip r:embed="rId27" r:link="rId21" cstate="print"/>
        <a:stretch>
          <a:fillRect/>
        </a:stretch>
      </xdr:blipFill>
      <xdr:spPr>
        <a:xfrm>
          <a:off x="10483850" y="31175325"/>
          <a:ext cx="787400" cy="590550"/>
        </a:xfrm>
        <a:prstGeom prst="rect">
          <a:avLst/>
        </a:prstGeom>
      </xdr:spPr>
    </xdr:pic>
  </etc:cellImage>
  <etc:cellImage>
    <xdr:pic>
      <xdr:nvPicPr>
        <xdr:cNvPr id="22" name="ID_5EE78CC881424417B83F465A99CF63E0"/>
        <xdr:cNvPicPr/>
      </xdr:nvPicPr>
      <xdr:blipFill>
        <a:blip r:embed="rId28" r:link="rId21" cstate="print"/>
        <a:stretch>
          <a:fillRect/>
        </a:stretch>
      </xdr:blipFill>
      <xdr:spPr>
        <a:xfrm>
          <a:off x="10587355" y="31823025"/>
          <a:ext cx="581025" cy="581025"/>
        </a:xfrm>
        <a:prstGeom prst="rect">
          <a:avLst/>
        </a:prstGeom>
      </xdr:spPr>
    </xdr:pic>
  </etc:cellImage>
  <etc:cellImage>
    <xdr:pic>
      <xdr:nvPicPr>
        <xdr:cNvPr id="23" name="ID_5ECB9699DAAB4E4AA77B4ADA6C04CB8C"/>
        <xdr:cNvPicPr/>
      </xdr:nvPicPr>
      <xdr:blipFill>
        <a:blip r:embed="rId29" r:link="rId21" cstate="print"/>
        <a:stretch>
          <a:fillRect/>
        </a:stretch>
      </xdr:blipFill>
      <xdr:spPr>
        <a:xfrm>
          <a:off x="10539730" y="34413825"/>
          <a:ext cx="656590" cy="627380"/>
        </a:xfrm>
        <a:prstGeom prst="rect">
          <a:avLst/>
        </a:prstGeom>
      </xdr:spPr>
    </xdr:pic>
  </etc:cellImage>
  <etc:cellImage>
    <xdr:pic>
      <xdr:nvPicPr>
        <xdr:cNvPr id="24" name="ID_158E0FFA025A43D49A3FFA82D83FA8BD"/>
        <xdr:cNvPicPr/>
      </xdr:nvPicPr>
      <xdr:blipFill>
        <a:blip r:embed="rId30" r:link="rId21" cstate="print"/>
        <a:stretch>
          <a:fillRect/>
        </a:stretch>
      </xdr:blipFill>
      <xdr:spPr>
        <a:xfrm>
          <a:off x="10643235" y="37652325"/>
          <a:ext cx="468630" cy="723900"/>
        </a:xfrm>
        <a:prstGeom prst="rect">
          <a:avLst/>
        </a:prstGeom>
      </xdr:spPr>
    </xdr:pic>
  </etc:cellImage>
  <etc:cellImage>
    <xdr:pic>
      <xdr:nvPicPr>
        <xdr:cNvPr id="25" name="ID_496E9ABF2E6B4F1BA4D9BE95523A9F9E"/>
        <xdr:cNvPicPr/>
      </xdr:nvPicPr>
      <xdr:blipFill>
        <a:blip r:embed="rId31" r:link="rId21" cstate="print"/>
        <a:stretch>
          <a:fillRect/>
        </a:stretch>
      </xdr:blipFill>
      <xdr:spPr>
        <a:xfrm>
          <a:off x="10648950" y="38300025"/>
          <a:ext cx="457200" cy="457200"/>
        </a:xfrm>
        <a:prstGeom prst="rect">
          <a:avLst/>
        </a:prstGeom>
      </xdr:spPr>
    </xdr:pic>
  </etc:cellImage>
  <etc:cellImage>
    <xdr:pic>
      <xdr:nvPicPr>
        <xdr:cNvPr id="26" name="ID_8C6A9E1694E743A9AB59741A54D21B81"/>
        <xdr:cNvPicPr/>
      </xdr:nvPicPr>
      <xdr:blipFill>
        <a:blip r:embed="rId32" r:link="rId21" cstate="print"/>
        <a:stretch>
          <a:fillRect/>
        </a:stretch>
      </xdr:blipFill>
      <xdr:spPr>
        <a:xfrm>
          <a:off x="10606405" y="38947725"/>
          <a:ext cx="542925" cy="542925"/>
        </a:xfrm>
        <a:prstGeom prst="rect">
          <a:avLst/>
        </a:prstGeom>
      </xdr:spPr>
    </xdr:pic>
  </etc:cellImage>
  <etc:cellImage>
    <xdr:pic>
      <xdr:nvPicPr>
        <xdr:cNvPr id="27" name="ID_5906F31DED5D48CE91A3E243C059ED8C"/>
        <xdr:cNvPicPr/>
      </xdr:nvPicPr>
      <xdr:blipFill>
        <a:blip r:embed="rId33" r:link="rId21" cstate="print"/>
        <a:stretch>
          <a:fillRect/>
        </a:stretch>
      </xdr:blipFill>
      <xdr:spPr>
        <a:xfrm>
          <a:off x="10572750" y="39595425"/>
          <a:ext cx="609600" cy="609600"/>
        </a:xfrm>
        <a:prstGeom prst="rect">
          <a:avLst/>
        </a:prstGeom>
      </xdr:spPr>
    </xdr:pic>
  </etc:cellImage>
  <etc:cellImage>
    <xdr:pic>
      <xdr:nvPicPr>
        <xdr:cNvPr id="28" name="ID_8E490ACEC73246ACB2D177F3E5B5B7CC"/>
        <xdr:cNvPicPr/>
      </xdr:nvPicPr>
      <xdr:blipFill>
        <a:blip r:embed="rId34" r:link="rId21" cstate="print"/>
        <a:stretch>
          <a:fillRect/>
        </a:stretch>
      </xdr:blipFill>
      <xdr:spPr>
        <a:xfrm>
          <a:off x="10572750" y="41538525"/>
          <a:ext cx="609600" cy="609600"/>
        </a:xfrm>
        <a:prstGeom prst="rect">
          <a:avLst/>
        </a:prstGeom>
      </xdr:spPr>
    </xdr:pic>
  </etc:cellImage>
  <etc:cellImage>
    <xdr:pic>
      <xdr:nvPicPr>
        <xdr:cNvPr id="35" name="ID_FDEC73E71A85446F91A3BD8B623A1F1D"/>
        <xdr:cNvPicPr/>
      </xdr:nvPicPr>
      <xdr:blipFill>
        <a:blip r:embed="rId35" r:link="rId21" cstate="print"/>
        <a:stretch>
          <a:fillRect/>
        </a:stretch>
      </xdr:blipFill>
      <xdr:spPr>
        <a:xfrm>
          <a:off x="10469880" y="79952850"/>
          <a:ext cx="815340" cy="781050"/>
        </a:xfrm>
        <a:prstGeom prst="rect">
          <a:avLst/>
        </a:prstGeom>
      </xdr:spPr>
    </xdr:pic>
  </etc:cellImage>
  <etc:cellImage>
    <xdr:pic>
      <xdr:nvPicPr>
        <xdr:cNvPr id="36" name="ID_9821EA29274A40A6BA49D4111E9464B3"/>
        <xdr:cNvPicPr/>
      </xdr:nvPicPr>
      <xdr:blipFill>
        <a:blip r:embed="rId36" r:link="rId21" cstate="print"/>
        <a:stretch>
          <a:fillRect/>
        </a:stretch>
      </xdr:blipFill>
      <xdr:spPr>
        <a:xfrm>
          <a:off x="10652760" y="97974150"/>
          <a:ext cx="449580" cy="600075"/>
        </a:xfrm>
        <a:prstGeom prst="rect">
          <a:avLst/>
        </a:prstGeom>
      </xdr:spPr>
    </xdr:pic>
  </etc:cellImage>
  <etc:cellImage>
    <xdr:pic>
      <xdr:nvPicPr>
        <xdr:cNvPr id="37" name="ID_F3C0512B62694696BD46C7F1312F757C"/>
        <xdr:cNvPicPr/>
      </xdr:nvPicPr>
      <xdr:blipFill>
        <a:blip r:embed="rId37" r:link="rId21" cstate="print"/>
        <a:stretch>
          <a:fillRect/>
        </a:stretch>
      </xdr:blipFill>
      <xdr:spPr>
        <a:xfrm>
          <a:off x="10648950" y="98915220"/>
          <a:ext cx="457200" cy="609600"/>
        </a:xfrm>
        <a:prstGeom prst="rect">
          <a:avLst/>
        </a:prstGeom>
      </xdr:spPr>
    </xdr:pic>
  </etc:cellImage>
  <etc:cellImage>
    <xdr:pic>
      <xdr:nvPicPr>
        <xdr:cNvPr id="38" name="ID_E7CE41D8F5C349D8800512CF4E02B0E1"/>
        <xdr:cNvPicPr/>
      </xdr:nvPicPr>
      <xdr:blipFill>
        <a:blip r:embed="rId37" r:link="rId21" cstate="print"/>
        <a:stretch>
          <a:fillRect/>
        </a:stretch>
      </xdr:blipFill>
      <xdr:spPr>
        <a:xfrm>
          <a:off x="10648950" y="99856290"/>
          <a:ext cx="457200" cy="609600"/>
        </a:xfrm>
        <a:prstGeom prst="rect">
          <a:avLst/>
        </a:prstGeom>
      </xdr:spPr>
    </xdr:pic>
  </etc:cellImage>
  <etc:cellImage>
    <xdr:pic>
      <xdr:nvPicPr>
        <xdr:cNvPr id="39" name="ID_E5F746D00A9E44168CEB63422188AB23"/>
        <xdr:cNvPicPr/>
      </xdr:nvPicPr>
      <xdr:blipFill>
        <a:blip r:embed="rId38" r:link="rId21" cstate="print"/>
        <a:stretch>
          <a:fillRect/>
        </a:stretch>
      </xdr:blipFill>
      <xdr:spPr>
        <a:xfrm>
          <a:off x="10648950" y="100797360"/>
          <a:ext cx="457200" cy="609600"/>
        </a:xfrm>
        <a:prstGeom prst="rect">
          <a:avLst/>
        </a:prstGeom>
      </xdr:spPr>
    </xdr:pic>
  </etc:cellImage>
  <etc:cellImage>
    <xdr:pic>
      <xdr:nvPicPr>
        <xdr:cNvPr id="40" name="ID_F3C20768A0734BC6A48C8104900AA8C3"/>
        <xdr:cNvPicPr/>
      </xdr:nvPicPr>
      <xdr:blipFill>
        <a:blip r:embed="rId39" r:link="rId21" cstate="print"/>
        <a:stretch>
          <a:fillRect/>
        </a:stretch>
      </xdr:blipFill>
      <xdr:spPr>
        <a:xfrm>
          <a:off x="10677525" y="101738430"/>
          <a:ext cx="400050" cy="533400"/>
        </a:xfrm>
        <a:prstGeom prst="rect">
          <a:avLst/>
        </a:prstGeom>
      </xdr:spPr>
    </xdr:pic>
  </etc:cellImage>
  <etc:cellImage>
    <xdr:pic>
      <xdr:nvPicPr>
        <xdr:cNvPr id="41" name="ID_D850D43AEFAF4CCC955FB8654051A14D"/>
        <xdr:cNvPicPr/>
      </xdr:nvPicPr>
      <xdr:blipFill>
        <a:blip r:embed="rId40" r:link="rId21" cstate="print"/>
        <a:stretch>
          <a:fillRect/>
        </a:stretch>
      </xdr:blipFill>
      <xdr:spPr>
        <a:xfrm>
          <a:off x="10592435" y="112090200"/>
          <a:ext cx="570230" cy="609600"/>
        </a:xfrm>
        <a:prstGeom prst="rect">
          <a:avLst/>
        </a:prstGeom>
      </xdr:spPr>
    </xdr:pic>
  </etc:cellImage>
  <etc:cellImage>
    <xdr:pic>
      <xdr:nvPicPr>
        <xdr:cNvPr id="42" name="ID_9801B5FEF7D549439C6F819BF03AC261"/>
        <xdr:cNvPicPr/>
      </xdr:nvPicPr>
      <xdr:blipFill>
        <a:blip r:embed="rId41" r:link="rId21" cstate="print"/>
        <a:stretch>
          <a:fillRect/>
        </a:stretch>
      </xdr:blipFill>
      <xdr:spPr>
        <a:xfrm>
          <a:off x="10513695" y="113972340"/>
          <a:ext cx="727710" cy="609600"/>
        </a:xfrm>
        <a:prstGeom prst="rect">
          <a:avLst/>
        </a:prstGeom>
      </xdr:spPr>
    </xdr:pic>
  </etc:cellImage>
  <etc:cellImage>
    <xdr:pic>
      <xdr:nvPicPr>
        <xdr:cNvPr id="43" name="ID_AFB29FE5F8CB434E85A628A5EB212350"/>
        <xdr:cNvPicPr/>
      </xdr:nvPicPr>
      <xdr:blipFill>
        <a:blip r:embed="rId42" r:link="rId21" cstate="print"/>
        <a:stretch>
          <a:fillRect/>
        </a:stretch>
      </xdr:blipFill>
      <xdr:spPr>
        <a:xfrm>
          <a:off x="10705465" y="116806345"/>
          <a:ext cx="689610" cy="923925"/>
        </a:xfrm>
        <a:prstGeom prst="rect">
          <a:avLst/>
        </a:prstGeom>
      </xdr:spPr>
    </xdr:pic>
  </etc:cellImage>
  <etc:cellImage>
    <xdr:pic>
      <xdr:nvPicPr>
        <xdr:cNvPr id="44" name="ID_3978CCBA62CE4E648D3EB2D5BCD0161C"/>
        <xdr:cNvPicPr/>
      </xdr:nvPicPr>
      <xdr:blipFill>
        <a:blip r:embed="rId43" r:link="rId21" cstate="print"/>
        <a:stretch>
          <a:fillRect/>
        </a:stretch>
      </xdr:blipFill>
      <xdr:spPr>
        <a:xfrm>
          <a:off x="10307320" y="117736620"/>
          <a:ext cx="1140460" cy="609600"/>
        </a:xfrm>
        <a:prstGeom prst="rect">
          <a:avLst/>
        </a:prstGeom>
      </xdr:spPr>
    </xdr:pic>
  </etc:cellImage>
  <etc:cellImage>
    <xdr:pic>
      <xdr:nvPicPr>
        <xdr:cNvPr id="46" name="ID_A0A41F85A7134C9785F325D6710933A8"/>
        <xdr:cNvPicPr/>
      </xdr:nvPicPr>
      <xdr:blipFill>
        <a:blip r:embed="rId44" r:link="rId21" cstate="print"/>
        <a:stretch>
          <a:fillRect/>
        </a:stretch>
      </xdr:blipFill>
      <xdr:spPr>
        <a:xfrm>
          <a:off x="10662285" y="122441970"/>
          <a:ext cx="430530" cy="609600"/>
        </a:xfrm>
        <a:prstGeom prst="rect">
          <a:avLst/>
        </a:prstGeom>
      </xdr:spPr>
    </xdr:pic>
  </etc:cellImage>
  <etc:cellImage>
    <xdr:pic>
      <xdr:nvPicPr>
        <xdr:cNvPr id="47" name="ID_12949208E9794B6E98918418CD954C32"/>
        <xdr:cNvPicPr/>
      </xdr:nvPicPr>
      <xdr:blipFill>
        <a:blip r:embed="rId45" r:link="rId21" cstate="print"/>
        <a:stretch>
          <a:fillRect/>
        </a:stretch>
      </xdr:blipFill>
      <xdr:spPr>
        <a:xfrm>
          <a:off x="10648315" y="133745605"/>
          <a:ext cx="748030" cy="867410"/>
        </a:xfrm>
        <a:prstGeom prst="rect">
          <a:avLst/>
        </a:prstGeom>
      </xdr:spPr>
    </xdr:pic>
  </etc:cellImage>
  <etc:cellImage>
    <xdr:pic>
      <xdr:nvPicPr>
        <xdr:cNvPr id="48" name="ID_9F80CF431D6B487A84C8E42EC2C24364"/>
        <xdr:cNvPicPr/>
      </xdr:nvPicPr>
      <xdr:blipFill>
        <a:blip r:embed="rId46" r:link="rId21" cstate="print"/>
        <a:stretch>
          <a:fillRect/>
        </a:stretch>
      </xdr:blipFill>
      <xdr:spPr>
        <a:xfrm>
          <a:off x="10595610" y="135616950"/>
          <a:ext cx="563880" cy="752475"/>
        </a:xfrm>
        <a:prstGeom prst="rect">
          <a:avLst/>
        </a:prstGeom>
      </xdr:spPr>
    </xdr:pic>
  </etc:cellImage>
  <etc:cellImage>
    <xdr:pic>
      <xdr:nvPicPr>
        <xdr:cNvPr id="49" name="ID_5303A5B6D06B46B692B059D316BFA578"/>
        <xdr:cNvPicPr/>
      </xdr:nvPicPr>
      <xdr:blipFill>
        <a:blip r:embed="rId47" r:link="rId21" cstate="print"/>
        <a:stretch>
          <a:fillRect/>
        </a:stretch>
      </xdr:blipFill>
      <xdr:spPr>
        <a:xfrm>
          <a:off x="10648950" y="147850860"/>
          <a:ext cx="457200" cy="609600"/>
        </a:xfrm>
        <a:prstGeom prst="rect">
          <a:avLst/>
        </a:prstGeom>
      </xdr:spPr>
    </xdr:pic>
  </etc:cellImage>
  <etc:cellImage>
    <xdr:pic>
      <xdr:nvPicPr>
        <xdr:cNvPr id="50" name="ID_C9382CA4A987417D87EFF86E30E96553"/>
        <xdr:cNvPicPr/>
      </xdr:nvPicPr>
      <xdr:blipFill>
        <a:blip r:embed="rId48" r:link="rId21" cstate="print"/>
        <a:stretch>
          <a:fillRect/>
        </a:stretch>
      </xdr:blipFill>
      <xdr:spPr>
        <a:xfrm>
          <a:off x="10648315" y="153508075"/>
          <a:ext cx="725170" cy="833120"/>
        </a:xfrm>
        <a:prstGeom prst="rect">
          <a:avLst/>
        </a:prstGeom>
      </xdr:spPr>
    </xdr:pic>
  </etc:cellImage>
  <etc:cellImage>
    <xdr:pic>
      <xdr:nvPicPr>
        <xdr:cNvPr id="51" name="ID_BD0E0773B8F74B86A61ACDDEA2362882"/>
        <xdr:cNvPicPr/>
      </xdr:nvPicPr>
      <xdr:blipFill>
        <a:blip r:embed="rId49" r:link="rId21" cstate="print"/>
        <a:stretch>
          <a:fillRect/>
        </a:stretch>
      </xdr:blipFill>
      <xdr:spPr>
        <a:xfrm>
          <a:off x="10826115" y="161243010"/>
          <a:ext cx="457200" cy="609600"/>
        </a:xfrm>
        <a:prstGeom prst="rect">
          <a:avLst/>
        </a:prstGeom>
      </xdr:spPr>
    </xdr:pic>
  </etc:cellImage>
  <etc:cellImage>
    <xdr:pic>
      <xdr:nvPicPr>
        <xdr:cNvPr id="54" name="ID_764EB76F7E594689AB10BC90634C4A42"/>
        <xdr:cNvPicPr/>
      </xdr:nvPicPr>
      <xdr:blipFill>
        <a:blip r:embed="rId50" r:link="rId21" cstate="print"/>
        <a:stretch>
          <a:fillRect/>
        </a:stretch>
      </xdr:blipFill>
      <xdr:spPr>
        <a:xfrm>
          <a:off x="10523220" y="164790120"/>
          <a:ext cx="708660" cy="609600"/>
        </a:xfrm>
        <a:prstGeom prst="rect">
          <a:avLst/>
        </a:prstGeom>
      </xdr:spPr>
    </xdr:pic>
  </etc:cellImage>
  <etc:cellImage>
    <xdr:pic>
      <xdr:nvPicPr>
        <xdr:cNvPr id="57" name="ID_BD68476BC53C4E658F96318FDAB15C36"/>
        <xdr:cNvPicPr/>
      </xdr:nvPicPr>
      <xdr:blipFill>
        <a:blip r:embed="rId51" r:link="rId21" cstate="print"/>
        <a:stretch>
          <a:fillRect/>
        </a:stretch>
      </xdr:blipFill>
      <xdr:spPr>
        <a:xfrm>
          <a:off x="10147300" y="210668235"/>
          <a:ext cx="1460500" cy="657225"/>
        </a:xfrm>
        <a:prstGeom prst="rect">
          <a:avLst/>
        </a:prstGeom>
      </xdr:spPr>
    </xdr:pic>
  </etc:cellImage>
  <etc:cellImage>
    <xdr:pic>
      <xdr:nvPicPr>
        <xdr:cNvPr id="60" name="ID_BEA30CFBE6964922AFE63D1A586F4900"/>
        <xdr:cNvPicPr/>
      </xdr:nvPicPr>
      <xdr:blipFill>
        <a:blip r:embed="rId52" r:link="rId21" cstate="print"/>
        <a:stretch>
          <a:fillRect/>
        </a:stretch>
      </xdr:blipFill>
      <xdr:spPr>
        <a:xfrm>
          <a:off x="10120630" y="221674055"/>
          <a:ext cx="1514475" cy="542925"/>
        </a:xfrm>
        <a:prstGeom prst="rect">
          <a:avLst/>
        </a:prstGeom>
      </xdr:spPr>
    </xdr:pic>
  </etc:cellImage>
  <etc:cellImage>
    <xdr:pic>
      <xdr:nvPicPr>
        <xdr:cNvPr id="61" name="ID_833C6F748B1D482DBC482A9602B89364"/>
        <xdr:cNvPicPr/>
      </xdr:nvPicPr>
      <xdr:blipFill>
        <a:blip r:embed="rId53" r:link="rId21" cstate="print"/>
        <a:stretch>
          <a:fillRect/>
        </a:stretch>
      </xdr:blipFill>
      <xdr:spPr>
        <a:xfrm>
          <a:off x="10706100" y="222555435"/>
          <a:ext cx="342900" cy="609600"/>
        </a:xfrm>
        <a:prstGeom prst="rect">
          <a:avLst/>
        </a:prstGeom>
      </xdr:spPr>
    </xdr:pic>
  </etc:cellImage>
  <etc:cellImage>
    <xdr:pic>
      <xdr:nvPicPr>
        <xdr:cNvPr id="62" name="ID_EAD6674EB45448679BAF12B62CDBBA7A"/>
        <xdr:cNvPicPr/>
      </xdr:nvPicPr>
      <xdr:blipFill>
        <a:blip r:embed="rId54" r:link="rId21" cstate="print"/>
        <a:stretch>
          <a:fillRect/>
        </a:stretch>
      </xdr:blipFill>
      <xdr:spPr>
        <a:xfrm>
          <a:off x="10706100" y="223469835"/>
          <a:ext cx="342900" cy="609600"/>
        </a:xfrm>
        <a:prstGeom prst="rect">
          <a:avLst/>
        </a:prstGeom>
      </xdr:spPr>
    </xdr:pic>
  </etc:cellImage>
  <etc:cellImage>
    <xdr:pic>
      <xdr:nvPicPr>
        <xdr:cNvPr id="64" name="ID_E7858A8B28F24A89A633CD5B39D4BA79"/>
        <xdr:cNvPicPr/>
      </xdr:nvPicPr>
      <xdr:blipFill>
        <a:blip r:embed="rId55" r:link="rId21" cstate="print"/>
        <a:stretch>
          <a:fillRect/>
        </a:stretch>
      </xdr:blipFill>
      <xdr:spPr>
        <a:xfrm>
          <a:off x="10706100" y="226213035"/>
          <a:ext cx="342900" cy="609600"/>
        </a:xfrm>
        <a:prstGeom prst="rect">
          <a:avLst/>
        </a:prstGeom>
      </xdr:spPr>
    </xdr:pic>
  </etc:cellImage>
  <etc:cellImage>
    <xdr:pic>
      <xdr:nvPicPr>
        <xdr:cNvPr id="65" name="ID_9582D5D4D0C24024B2D4CA60BABF9747"/>
        <xdr:cNvPicPr/>
      </xdr:nvPicPr>
      <xdr:blipFill>
        <a:blip r:embed="rId56" r:link="rId21" cstate="print"/>
        <a:stretch>
          <a:fillRect/>
        </a:stretch>
      </xdr:blipFill>
      <xdr:spPr>
        <a:xfrm>
          <a:off x="10648950" y="229870635"/>
          <a:ext cx="822325" cy="917575"/>
        </a:xfrm>
        <a:prstGeom prst="rect">
          <a:avLst/>
        </a:prstGeom>
      </xdr:spPr>
    </xdr:pic>
  </etc:cellImage>
  <etc:cellImage>
    <xdr:pic>
      <xdr:nvPicPr>
        <xdr:cNvPr id="66" name="ID_68040DC532D1478099BF94E5AAF4C346"/>
        <xdr:cNvPicPr>
          <a:picLocks noChangeAspect="1"/>
        </xdr:cNvPicPr>
      </xdr:nvPicPr>
      <xdr:blipFill>
        <a:blip r:embed="rId57" r:link="rId21" cstate="print"/>
        <a:stretch>
          <a:fillRect/>
        </a:stretch>
      </xdr:blipFill>
      <xdr:spPr>
        <a:xfrm>
          <a:off x="10506075" y="16356330"/>
          <a:ext cx="962025" cy="900430"/>
        </a:xfrm>
        <a:prstGeom prst="rect">
          <a:avLst/>
        </a:prstGeom>
      </xdr:spPr>
    </xdr:pic>
  </etc:cellImage>
  <etc:cellImage>
    <xdr:pic>
      <xdr:nvPicPr>
        <xdr:cNvPr id="68" name="ID_5F8B0DE161144DC5B10D1EFA5E6F9DC2"/>
        <xdr:cNvPicPr>
          <a:picLocks noChangeAspect="1"/>
        </xdr:cNvPicPr>
      </xdr:nvPicPr>
      <xdr:blipFill>
        <a:blip r:embed="rId58" r:link="rId21" cstate="print"/>
        <a:stretch>
          <a:fillRect/>
        </a:stretch>
      </xdr:blipFill>
      <xdr:spPr>
        <a:xfrm>
          <a:off x="10770870" y="29906595"/>
          <a:ext cx="433070" cy="433070"/>
        </a:xfrm>
        <a:prstGeom prst="rect">
          <a:avLst/>
        </a:prstGeom>
      </xdr:spPr>
    </xdr:pic>
  </etc:cellImage>
  <etc:cellImage>
    <xdr:pic>
      <xdr:nvPicPr>
        <xdr:cNvPr id="69" name="ID_B9B9F812C361485BA3F2F21967016337"/>
        <xdr:cNvPicPr>
          <a:picLocks noChangeAspect="1"/>
        </xdr:cNvPicPr>
      </xdr:nvPicPr>
      <xdr:blipFill>
        <a:blip r:embed="rId59" r:link="rId21" cstate="print"/>
        <a:stretch>
          <a:fillRect/>
        </a:stretch>
      </xdr:blipFill>
      <xdr:spPr>
        <a:xfrm>
          <a:off x="10291445" y="49834800"/>
          <a:ext cx="1391285" cy="692785"/>
        </a:xfrm>
        <a:prstGeom prst="rect">
          <a:avLst/>
        </a:prstGeom>
      </xdr:spPr>
    </xdr:pic>
  </etc:cellImage>
  <etc:cellImage>
    <xdr:pic>
      <xdr:nvPicPr>
        <xdr:cNvPr id="70" name="ID_DF7F50D0485741DAB943E0987897B47F"/>
        <xdr:cNvPicPr>
          <a:picLocks noChangeAspect="1"/>
        </xdr:cNvPicPr>
      </xdr:nvPicPr>
      <xdr:blipFill>
        <a:blip r:embed="rId60" r:link="rId21" cstate="print"/>
        <a:stretch>
          <a:fillRect/>
        </a:stretch>
      </xdr:blipFill>
      <xdr:spPr>
        <a:xfrm>
          <a:off x="10176510" y="54463315"/>
          <a:ext cx="1399540" cy="1101090"/>
        </a:xfrm>
        <a:prstGeom prst="rect">
          <a:avLst/>
        </a:prstGeom>
      </xdr:spPr>
    </xdr:pic>
  </etc:cellImage>
  <etc:cellImage>
    <xdr:pic>
      <xdr:nvPicPr>
        <xdr:cNvPr id="73" name="ID_300F6907284346C8A311661421C670C6"/>
        <xdr:cNvPicPr>
          <a:picLocks noChangeAspect="1"/>
        </xdr:cNvPicPr>
      </xdr:nvPicPr>
      <xdr:blipFill>
        <a:blip r:embed="rId61" r:link="rId21" cstate="print"/>
        <a:stretch>
          <a:fillRect/>
        </a:stretch>
      </xdr:blipFill>
      <xdr:spPr>
        <a:xfrm>
          <a:off x="10747375" y="58824495"/>
          <a:ext cx="480060" cy="640715"/>
        </a:xfrm>
        <a:prstGeom prst="rect">
          <a:avLst/>
        </a:prstGeom>
      </xdr:spPr>
    </xdr:pic>
  </etc:cellImage>
  <etc:cellImage>
    <xdr:pic>
      <xdr:nvPicPr>
        <xdr:cNvPr id="76" name="ID_6DA98B7255804B27949D703FBDF86A39"/>
        <xdr:cNvPicPr>
          <a:picLocks noChangeAspect="1"/>
        </xdr:cNvPicPr>
      </xdr:nvPicPr>
      <xdr:blipFill>
        <a:blip r:embed="rId62" r:link="rId21" cstate="print"/>
        <a:stretch>
          <a:fillRect/>
        </a:stretch>
      </xdr:blipFill>
      <xdr:spPr>
        <a:xfrm>
          <a:off x="10835640" y="84113370"/>
          <a:ext cx="303530" cy="432435"/>
        </a:xfrm>
        <a:prstGeom prst="rect">
          <a:avLst/>
        </a:prstGeom>
      </xdr:spPr>
    </xdr:pic>
  </etc:cellImage>
  <etc:cellImage>
    <xdr:pic>
      <xdr:nvPicPr>
        <xdr:cNvPr id="77" name="ID_60298FA0078142708BC55BA954E0AE7C"/>
        <xdr:cNvPicPr>
          <a:picLocks noChangeAspect="1"/>
        </xdr:cNvPicPr>
      </xdr:nvPicPr>
      <xdr:blipFill>
        <a:blip r:embed="rId63" r:link="rId21" cstate="print"/>
        <a:stretch>
          <a:fillRect/>
        </a:stretch>
      </xdr:blipFill>
      <xdr:spPr>
        <a:xfrm>
          <a:off x="10665460" y="84940140"/>
          <a:ext cx="643890" cy="554355"/>
        </a:xfrm>
        <a:prstGeom prst="rect">
          <a:avLst/>
        </a:prstGeom>
      </xdr:spPr>
    </xdr:pic>
  </etc:cellImage>
  <etc:cellImage>
    <xdr:pic>
      <xdr:nvPicPr>
        <xdr:cNvPr id="83" name="ID_1609F4DDA6DF4CDBB21C208216D30A41"/>
        <xdr:cNvPicPr>
          <a:picLocks noChangeAspect="1"/>
        </xdr:cNvPicPr>
      </xdr:nvPicPr>
      <xdr:blipFill>
        <a:blip r:embed="rId64" r:link="rId21" cstate="print"/>
        <a:stretch>
          <a:fillRect/>
        </a:stretch>
      </xdr:blipFill>
      <xdr:spPr>
        <a:xfrm>
          <a:off x="10707370" y="139407900"/>
          <a:ext cx="559435" cy="553720"/>
        </a:xfrm>
        <a:prstGeom prst="rect">
          <a:avLst/>
        </a:prstGeom>
      </xdr:spPr>
    </xdr:pic>
  </etc:cellImage>
  <etc:cellImage>
    <xdr:pic>
      <xdr:nvPicPr>
        <xdr:cNvPr id="84" name="ID_019ED27577EF4532950357B78622BB71"/>
        <xdr:cNvPicPr>
          <a:picLocks noChangeAspect="1"/>
        </xdr:cNvPicPr>
      </xdr:nvPicPr>
      <xdr:blipFill>
        <a:blip r:embed="rId65" r:link="rId21" cstate="print"/>
        <a:stretch>
          <a:fillRect/>
        </a:stretch>
      </xdr:blipFill>
      <xdr:spPr>
        <a:xfrm>
          <a:off x="10758805" y="140348970"/>
          <a:ext cx="457200" cy="554355"/>
        </a:xfrm>
        <a:prstGeom prst="rect">
          <a:avLst/>
        </a:prstGeom>
      </xdr:spPr>
    </xdr:pic>
  </etc:cellImage>
  <etc:cellImage>
    <xdr:pic>
      <xdr:nvPicPr>
        <xdr:cNvPr id="86" name="ID_304520F2D19C4294AF2833BC21D48021"/>
        <xdr:cNvPicPr>
          <a:picLocks noChangeAspect="1"/>
        </xdr:cNvPicPr>
      </xdr:nvPicPr>
      <xdr:blipFill>
        <a:blip r:embed="rId66" r:link="rId21" cstate="print"/>
        <a:stretch>
          <a:fillRect/>
        </a:stretch>
      </xdr:blipFill>
      <xdr:spPr>
        <a:xfrm>
          <a:off x="10723245" y="154465020"/>
          <a:ext cx="744220" cy="779780"/>
        </a:xfrm>
        <a:prstGeom prst="rect">
          <a:avLst/>
        </a:prstGeom>
      </xdr:spPr>
    </xdr:pic>
  </etc:cellImage>
  <etc:cellImage>
    <xdr:pic>
      <xdr:nvPicPr>
        <xdr:cNvPr id="87" name="ID_49AFCD0429474C7080A9AA304155A5E1"/>
        <xdr:cNvPicPr>
          <a:picLocks noChangeAspect="1"/>
        </xdr:cNvPicPr>
      </xdr:nvPicPr>
      <xdr:blipFill>
        <a:blip r:embed="rId67" r:link="rId21" cstate="print"/>
        <a:stretch>
          <a:fillRect/>
        </a:stretch>
      </xdr:blipFill>
      <xdr:spPr>
        <a:xfrm>
          <a:off x="10652760" y="155406090"/>
          <a:ext cx="669290" cy="554355"/>
        </a:xfrm>
        <a:prstGeom prst="rect">
          <a:avLst/>
        </a:prstGeom>
      </xdr:spPr>
    </xdr:pic>
  </etc:cellImage>
  <etc:cellImage>
    <xdr:pic>
      <xdr:nvPicPr>
        <xdr:cNvPr id="89" name="ID_C6406263FD24423396D3F2307468348D"/>
        <xdr:cNvPicPr>
          <a:picLocks noChangeAspect="1"/>
        </xdr:cNvPicPr>
      </xdr:nvPicPr>
      <xdr:blipFill>
        <a:blip r:embed="rId68" r:link="rId21" cstate="print"/>
        <a:stretch>
          <a:fillRect/>
        </a:stretch>
      </xdr:blipFill>
      <xdr:spPr>
        <a:xfrm>
          <a:off x="10862945" y="213438105"/>
          <a:ext cx="248920" cy="554355"/>
        </a:xfrm>
        <a:prstGeom prst="rect">
          <a:avLst/>
        </a:prstGeom>
      </xdr:spPr>
    </xdr:pic>
  </etc:cellImage>
  <etc:cellImage>
    <xdr:pic>
      <xdr:nvPicPr>
        <xdr:cNvPr id="90" name="ID_A109A34411FB415BADA5EAE3682F3B22"/>
        <xdr:cNvPicPr>
          <a:picLocks noChangeAspect="1"/>
        </xdr:cNvPicPr>
      </xdr:nvPicPr>
      <xdr:blipFill>
        <a:blip r:embed="rId69" r:link="rId21" cstate="print"/>
        <a:stretch>
          <a:fillRect/>
        </a:stretch>
      </xdr:blipFill>
      <xdr:spPr>
        <a:xfrm>
          <a:off x="10778490" y="242697000"/>
          <a:ext cx="603250" cy="805815"/>
        </a:xfrm>
        <a:prstGeom prst="rect">
          <a:avLst/>
        </a:prstGeom>
      </xdr:spPr>
    </xdr:pic>
  </etc:cellImage>
  <etc:cellImage>
    <xdr:pic>
      <xdr:nvPicPr>
        <xdr:cNvPr id="98" name="ID_4E508E2868D14F8C862931E44A5B9DB7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10120630" y="167613330"/>
          <a:ext cx="965835" cy="1036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99" name="ID_9FADAA10A6964F81AF01C86442929FA0"/>
        <xdr:cNvPicPr>
          <a:picLocks noChangeAspect="1" noChangeArrowheads="1"/>
        </xdr:cNvPicPr>
      </xdr:nvPicPr>
      <xdr:blipFill>
        <a:blip r:embed="rId71" cstate="print"/>
        <a:srcRect/>
        <a:stretch>
          <a:fillRect/>
        </a:stretch>
      </xdr:blipFill>
      <xdr:spPr>
        <a:xfrm>
          <a:off x="10120630" y="166672260"/>
          <a:ext cx="965835" cy="1036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00" name="ID_278290836F9A4C2C809985E7AF1EAD70"/>
        <xdr:cNvPicPr>
          <a:picLocks noChangeAspect="1" noChangeArrowheads="1"/>
        </xdr:cNvPicPr>
      </xdr:nvPicPr>
      <xdr:blipFill>
        <a:blip r:embed="rId71" cstate="print"/>
        <a:srcRect/>
        <a:stretch>
          <a:fillRect/>
        </a:stretch>
      </xdr:blipFill>
      <xdr:spPr>
        <a:xfrm>
          <a:off x="10120630" y="165731190"/>
          <a:ext cx="965835" cy="1036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82" name="ID_CF4A5FD78F2348B88F41C07CF351038A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0955020" y="73567290"/>
          <a:ext cx="5953125" cy="4200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54E2A20D82E44BDD9758B1BC09D0D2FF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1020425" y="180334920"/>
          <a:ext cx="5762625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4C256212985B40A8A2821D0C4599FF69"/>
        <xdr:cNvPicPr>
          <a:picLocks noChangeAspect="1"/>
        </xdr:cNvPicPr>
      </xdr:nvPicPr>
      <xdr:blipFill>
        <a:blip r:embed="rId4" cstate="print"/>
        <a:srcRect l="37763" t="24376" r="46034" b="20921"/>
        <a:stretch>
          <a:fillRect/>
        </a:stretch>
      </xdr:blipFill>
      <xdr:spPr>
        <a:xfrm>
          <a:off x="10569575" y="176381410"/>
          <a:ext cx="520700" cy="908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AB2A3CD4DBBA46BD9F525F4DDD1898DA"/>
        <xdr:cNvPicPr>
          <a:picLocks noChangeAspect="1" noChangeArrowheads="1"/>
        </xdr:cNvPicPr>
      </xdr:nvPicPr>
      <xdr:blipFill>
        <a:blip r:embed="rId74" cstate="print"/>
        <a:srcRect/>
        <a:stretch>
          <a:fillRect/>
        </a:stretch>
      </xdr:blipFill>
      <xdr:spPr>
        <a:xfrm>
          <a:off x="11109325" y="70939660"/>
          <a:ext cx="619760" cy="1130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72" name="ID_45DD945B33F04B68AEB49809ADB2DDF7"/>
        <xdr:cNvPicPr>
          <a:picLocks noChangeAspect="1" noChangeArrowheads="1"/>
        </xdr:cNvPicPr>
      </xdr:nvPicPr>
      <xdr:blipFill>
        <a:blip r:embed="rId75" cstate="print"/>
        <a:srcRect/>
        <a:stretch>
          <a:fillRect/>
        </a:stretch>
      </xdr:blipFill>
      <xdr:spPr>
        <a:xfrm>
          <a:off x="10214610" y="70003035"/>
          <a:ext cx="1194435" cy="11277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74" name="ID_CB8F64210F1E42B3A50CF617ED07740D"/>
        <xdr:cNvPicPr>
          <a:picLocks noChangeAspect="1"/>
        </xdr:cNvPicPr>
      </xdr:nvPicPr>
      <xdr:blipFill>
        <a:blip r:embed="rId76" cstate="print"/>
        <a:stretch>
          <a:fillRect/>
        </a:stretch>
      </xdr:blipFill>
      <xdr:spPr>
        <a:xfrm>
          <a:off x="10697210" y="36499800"/>
          <a:ext cx="647700" cy="116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B2E032B74C6041E9B5A98688456AAD77"/>
        <xdr:cNvPicPr>
          <a:picLocks noChangeAspect="1"/>
        </xdr:cNvPicPr>
      </xdr:nvPicPr>
      <xdr:blipFill>
        <a:blip r:embed="rId77" cstate="print"/>
        <a:stretch>
          <a:fillRect/>
        </a:stretch>
      </xdr:blipFill>
      <xdr:spPr>
        <a:xfrm>
          <a:off x="11235055" y="34293175"/>
          <a:ext cx="704850" cy="1222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0" name="ID_D1DD19039D464076AB19D87F08B324BF"/>
        <xdr:cNvPicPr>
          <a:picLocks noChangeAspect="1" noChangeArrowheads="1"/>
        </xdr:cNvPicPr>
      </xdr:nvPicPr>
      <xdr:blipFill>
        <a:blip r:embed="rId71" cstate="print"/>
        <a:srcRect/>
        <a:stretch>
          <a:fillRect/>
        </a:stretch>
      </xdr:blipFill>
      <xdr:spPr>
        <a:xfrm>
          <a:off x="10321290" y="56116220"/>
          <a:ext cx="965835" cy="1036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69" name="ID_E5515DDCFB0245CAA9C0AF39477EA0FB"/>
        <xdr:cNvPicPr>
          <a:picLocks noChangeAspect="1" noChangeArrowheads="1"/>
        </xdr:cNvPicPr>
      </xdr:nvPicPr>
      <xdr:blipFill>
        <a:blip r:embed="rId71" cstate="print"/>
        <a:srcRect/>
        <a:stretch>
          <a:fillRect/>
        </a:stretch>
      </xdr:blipFill>
      <xdr:spPr>
        <a:xfrm>
          <a:off x="10466705" y="57057925"/>
          <a:ext cx="965835" cy="1036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68" name="ID_26C86B2B769D40AE889440FD10D7F992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10215245" y="57998995"/>
          <a:ext cx="965835" cy="1036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67" name="ID_088540D78154431D8FCFBCB9B530C5E8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10266045" y="58968640"/>
          <a:ext cx="965835" cy="9023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66" name="ID_F2BB1323B2344F4990DD41AA2E942579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10277475" y="59881135"/>
          <a:ext cx="965835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202" name="ID_14019D7BC9F146D8A6933D18FCED6AB4"/>
        <xdr:cNvPicPr>
          <a:picLocks noChangeAspect="1" noChangeArrowheads="1"/>
        </xdr:cNvPicPr>
      </xdr:nvPicPr>
      <xdr:blipFill>
        <a:blip r:embed="rId78" cstate="print"/>
        <a:srcRect r="49631"/>
        <a:stretch>
          <a:fillRect/>
        </a:stretch>
      </xdr:blipFill>
      <xdr:spPr>
        <a:xfrm>
          <a:off x="10215245" y="45763815"/>
          <a:ext cx="860425" cy="8693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78" name="ID_3B81BE8BB5AA4F6BB71193FF14098324"/>
        <xdr:cNvPicPr>
          <a:picLocks noChangeAspect="1" noChangeArrowheads="1"/>
        </xdr:cNvPicPr>
      </xdr:nvPicPr>
      <xdr:blipFill>
        <a:blip r:embed="rId79" cstate="print"/>
        <a:srcRect/>
        <a:stretch>
          <a:fillRect/>
        </a:stretch>
      </xdr:blipFill>
      <xdr:spPr>
        <a:xfrm>
          <a:off x="10523220" y="25764490"/>
          <a:ext cx="817880" cy="11626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148" name="ID_9BEDC1A4588945E0AE0DE636404EB54E"/>
        <xdr:cNvPicPr>
          <a:picLocks noChangeAspect="1" noChangeArrowheads="1"/>
        </xdr:cNvPicPr>
      </xdr:nvPicPr>
      <xdr:blipFill>
        <a:blip r:embed="rId80" cstate="print"/>
        <a:srcRect t="3561" r="38354" b="16341"/>
        <a:stretch>
          <a:fillRect/>
        </a:stretch>
      </xdr:blipFill>
      <xdr:spPr>
        <a:xfrm>
          <a:off x="10214610" y="52384325"/>
          <a:ext cx="693420" cy="7283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027" name="ID_562E40CDF4D546E7ABABBD9A47A5B8C9"/>
        <xdr:cNvPicPr>
          <a:picLocks noChangeAspect="1" noChangeArrowheads="1"/>
        </xdr:cNvPicPr>
      </xdr:nvPicPr>
      <xdr:blipFill>
        <a:blip r:embed="rId81" cstate="print"/>
        <a:srcRect t="22515" r="47829"/>
        <a:stretch>
          <a:fillRect/>
        </a:stretch>
      </xdr:blipFill>
      <xdr:spPr>
        <a:xfrm>
          <a:off x="10214610" y="7098665"/>
          <a:ext cx="871855" cy="841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026" name="ID_B6A7C361A59745AB82FE33F7117D6329"/>
        <xdr:cNvPicPr>
          <a:picLocks noChangeAspect="1" noChangeArrowheads="1"/>
        </xdr:cNvPicPr>
      </xdr:nvPicPr>
      <xdr:blipFill>
        <a:blip r:embed="rId82" cstate="print"/>
        <a:srcRect t="14278" r="57807"/>
        <a:stretch>
          <a:fillRect/>
        </a:stretch>
      </xdr:blipFill>
      <xdr:spPr>
        <a:xfrm>
          <a:off x="10214610" y="5848985"/>
          <a:ext cx="715010" cy="949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025" name="ID_FA05AA8D8B2C40898289FDAA394675DA"/>
        <xdr:cNvPicPr>
          <a:picLocks noChangeAspect="1" noChangeArrowheads="1"/>
        </xdr:cNvPicPr>
      </xdr:nvPicPr>
      <xdr:blipFill>
        <a:blip r:embed="rId83" cstate="print"/>
        <a:srcRect t="13530" r="57725"/>
        <a:stretch>
          <a:fillRect/>
        </a:stretch>
      </xdr:blipFill>
      <xdr:spPr>
        <a:xfrm>
          <a:off x="10214610" y="4742180"/>
          <a:ext cx="692785" cy="913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567" name="ID_E77C435B1A21457396DCD502EAD21157"/>
        <xdr:cNvPicPr>
          <a:picLocks noChangeAspect="1"/>
        </xdr:cNvPicPr>
      </xdr:nvPicPr>
      <xdr:blipFill>
        <a:blip r:embed="rId84" r:link="rId21" cstate="print"/>
        <a:stretch>
          <a:fillRect/>
        </a:stretch>
      </xdr:blipFill>
      <xdr:spPr>
        <a:xfrm>
          <a:off x="10795000" y="68205350"/>
          <a:ext cx="852805" cy="841375"/>
        </a:xfrm>
        <a:prstGeom prst="rect">
          <a:avLst/>
        </a:prstGeom>
      </xdr:spPr>
    </xdr:pic>
  </etc:cellImage>
  <etc:cellImage>
    <xdr:pic>
      <xdr:nvPicPr>
        <xdr:cNvPr id="471" name="ID_B764A34042D94503B2676A484435307D"/>
        <xdr:cNvPicPr>
          <a:picLocks noChangeAspect="1"/>
        </xdr:cNvPicPr>
      </xdr:nvPicPr>
      <xdr:blipFill>
        <a:blip r:embed="rId85" r:link="rId21" cstate="print"/>
        <a:stretch>
          <a:fillRect/>
        </a:stretch>
      </xdr:blipFill>
      <xdr:spPr>
        <a:xfrm>
          <a:off x="10868660" y="43898820"/>
          <a:ext cx="415290" cy="554355"/>
        </a:xfrm>
        <a:prstGeom prst="rect">
          <a:avLst/>
        </a:prstGeom>
      </xdr:spPr>
    </xdr:pic>
  </etc:cellImage>
  <etc:cellImage>
    <xdr:pic>
      <xdr:nvPicPr>
        <xdr:cNvPr id="445" name="ID_7E7A24B5C9034E94B48620A8BD507BED"/>
        <xdr:cNvPicPr>
          <a:picLocks noChangeAspect="1"/>
        </xdr:cNvPicPr>
      </xdr:nvPicPr>
      <xdr:blipFill>
        <a:blip r:embed="rId86" r:link="rId21" cstate="print"/>
        <a:stretch>
          <a:fillRect/>
        </a:stretch>
      </xdr:blipFill>
      <xdr:spPr>
        <a:xfrm>
          <a:off x="10542270" y="34510345"/>
          <a:ext cx="355600" cy="757555"/>
        </a:xfrm>
        <a:prstGeom prst="rect">
          <a:avLst/>
        </a:prstGeom>
      </xdr:spPr>
    </xdr:pic>
  </etc:cellImage>
  <etc:cellImage>
    <xdr:pic>
      <xdr:nvPicPr>
        <xdr:cNvPr id="395" name="ID_BD24F0B553804464895325D8E47B6AE0"/>
        <xdr:cNvPicPr>
          <a:picLocks noChangeAspect="1"/>
        </xdr:cNvPicPr>
      </xdr:nvPicPr>
      <xdr:blipFill>
        <a:blip r:embed="rId87" r:link="rId21" cstate="print"/>
        <a:stretch>
          <a:fillRect/>
        </a:stretch>
      </xdr:blipFill>
      <xdr:spPr>
        <a:xfrm>
          <a:off x="10596245" y="23609300"/>
          <a:ext cx="912495" cy="1202690"/>
        </a:xfrm>
        <a:prstGeom prst="rect">
          <a:avLst/>
        </a:prstGeom>
      </xdr:spPr>
    </xdr:pic>
  </etc:cellImage>
  <etc:cellImage>
    <xdr:pic>
      <xdr:nvPicPr>
        <xdr:cNvPr id="393" name="ID_E889FC1375C045CDAB6EF3152FF5526D"/>
        <xdr:cNvPicPr>
          <a:picLocks noChangeAspect="1"/>
        </xdr:cNvPicPr>
      </xdr:nvPicPr>
      <xdr:blipFill>
        <a:blip r:embed="rId88" r:link="rId21" cstate="print"/>
        <a:stretch>
          <a:fillRect/>
        </a:stretch>
      </xdr:blipFill>
      <xdr:spPr>
        <a:xfrm>
          <a:off x="10709275" y="21069300"/>
          <a:ext cx="733425" cy="727075"/>
        </a:xfrm>
        <a:prstGeom prst="rect">
          <a:avLst/>
        </a:prstGeom>
      </xdr:spPr>
    </xdr:pic>
  </etc:cellImage>
  <etc:cellImage>
    <xdr:pic>
      <xdr:nvPicPr>
        <xdr:cNvPr id="378" name="ID_A90E609378014D888C6D2833D9A19B62"/>
        <xdr:cNvPicPr>
          <a:picLocks noChangeAspect="1"/>
        </xdr:cNvPicPr>
      </xdr:nvPicPr>
      <xdr:blipFill>
        <a:blip r:embed="rId89" r:link="rId21" cstate="print"/>
        <a:stretch>
          <a:fillRect/>
        </a:stretch>
      </xdr:blipFill>
      <xdr:spPr>
        <a:xfrm>
          <a:off x="10712450" y="16163290"/>
          <a:ext cx="727710" cy="727710"/>
        </a:xfrm>
        <a:prstGeom prst="rect">
          <a:avLst/>
        </a:prstGeom>
      </xdr:spPr>
    </xdr:pic>
  </etc:cellImage>
  <etc:cellImage>
    <xdr:pic>
      <xdr:nvPicPr>
        <xdr:cNvPr id="377" name="ID_DD2193436A564C88AE5ADB65695C5F4F"/>
        <xdr:cNvPicPr>
          <a:picLocks noChangeAspect="1"/>
        </xdr:cNvPicPr>
      </xdr:nvPicPr>
      <xdr:blipFill>
        <a:blip r:embed="rId90" r:link="rId21" cstate="print"/>
        <a:stretch>
          <a:fillRect/>
        </a:stretch>
      </xdr:blipFill>
      <xdr:spPr>
        <a:xfrm>
          <a:off x="10386695" y="15077440"/>
          <a:ext cx="954405" cy="925195"/>
        </a:xfrm>
        <a:prstGeom prst="rect">
          <a:avLst/>
        </a:prstGeom>
      </xdr:spPr>
    </xdr:pic>
  </etc:cellImage>
  <etc:cellImage>
    <xdr:pic>
      <xdr:nvPicPr>
        <xdr:cNvPr id="372" name="ID_E6C713039B2D480AA3937879C8EBCE4B"/>
        <xdr:cNvPicPr>
          <a:picLocks noChangeAspect="1"/>
        </xdr:cNvPicPr>
      </xdr:nvPicPr>
      <xdr:blipFill>
        <a:blip r:embed="rId91" r:link="rId21" cstate="print"/>
        <a:stretch>
          <a:fillRect/>
        </a:stretch>
      </xdr:blipFill>
      <xdr:spPr>
        <a:xfrm>
          <a:off x="10322560" y="13081635"/>
          <a:ext cx="711835" cy="713740"/>
        </a:xfrm>
        <a:prstGeom prst="rect">
          <a:avLst/>
        </a:prstGeom>
      </xdr:spPr>
    </xdr:pic>
  </etc:cellImage>
  <etc:cellImage>
    <xdr:pic>
      <xdr:nvPicPr>
        <xdr:cNvPr id="371" name="ID_8336F40182C74668ABEF27CBD8723182"/>
        <xdr:cNvPicPr>
          <a:picLocks noChangeAspect="1"/>
        </xdr:cNvPicPr>
      </xdr:nvPicPr>
      <xdr:blipFill>
        <a:blip r:embed="rId92" r:link="rId21" cstate="print"/>
        <a:stretch>
          <a:fillRect/>
        </a:stretch>
      </xdr:blipFill>
      <xdr:spPr>
        <a:xfrm>
          <a:off x="10784205" y="12302490"/>
          <a:ext cx="583565" cy="777875"/>
        </a:xfrm>
        <a:prstGeom prst="rect">
          <a:avLst/>
        </a:prstGeom>
      </xdr:spPr>
    </xdr:pic>
  </etc:cellImage>
  <etc:cellImage>
    <xdr:pic>
      <xdr:nvPicPr>
        <xdr:cNvPr id="595" name="ID_5E3108122670432AA53707691E800C2C"/>
        <xdr:cNvPicPr/>
      </xdr:nvPicPr>
      <xdr:blipFill>
        <a:blip r:embed="rId93" r:link="rId21" cstate="print"/>
        <a:stretch>
          <a:fillRect/>
        </a:stretch>
      </xdr:blipFill>
      <xdr:spPr>
        <a:xfrm>
          <a:off x="10737850" y="69089270"/>
          <a:ext cx="456565" cy="609600"/>
        </a:xfrm>
        <a:prstGeom prst="rect">
          <a:avLst/>
        </a:prstGeom>
      </xdr:spPr>
    </xdr:pic>
  </etc:cellImage>
  <etc:cellImage>
    <xdr:pic>
      <xdr:nvPicPr>
        <xdr:cNvPr id="549" name="ID_00924FE246B941FEADFFFA65D9E96CDA"/>
        <xdr:cNvPicPr/>
      </xdr:nvPicPr>
      <xdr:blipFill>
        <a:blip r:embed="rId94" r:link="rId21" cstate="print"/>
        <a:stretch>
          <a:fillRect/>
        </a:stretch>
      </xdr:blipFill>
      <xdr:spPr>
        <a:xfrm>
          <a:off x="10367645" y="65431670"/>
          <a:ext cx="1196975" cy="561975"/>
        </a:xfrm>
        <a:prstGeom prst="rect">
          <a:avLst/>
        </a:prstGeom>
      </xdr:spPr>
    </xdr:pic>
  </etc:cellImage>
  <etc:cellImage>
    <xdr:pic>
      <xdr:nvPicPr>
        <xdr:cNvPr id="512" name="ID_C99D135DA8CB424BB983694D496EC80B"/>
        <xdr:cNvPicPr/>
      </xdr:nvPicPr>
      <xdr:blipFill>
        <a:blip r:embed="rId95" r:link="rId21" cstate="print"/>
        <a:stretch>
          <a:fillRect/>
        </a:stretch>
      </xdr:blipFill>
      <xdr:spPr>
        <a:xfrm>
          <a:off x="10737850" y="55175785"/>
          <a:ext cx="457200" cy="609600"/>
        </a:xfrm>
        <a:prstGeom prst="rect">
          <a:avLst/>
        </a:prstGeom>
      </xdr:spPr>
    </xdr:pic>
  </etc:cellImage>
  <etc:cellImage>
    <xdr:pic>
      <xdr:nvPicPr>
        <xdr:cNvPr id="394" name="ID_C5EC61F52C6549F2890CA6E9659BD371"/>
        <xdr:cNvPicPr/>
      </xdr:nvPicPr>
      <xdr:blipFill>
        <a:blip r:embed="rId96" r:link="rId21" cstate="print"/>
        <a:stretch>
          <a:fillRect/>
        </a:stretch>
      </xdr:blipFill>
      <xdr:spPr>
        <a:xfrm>
          <a:off x="10624820" y="21878290"/>
          <a:ext cx="682625" cy="704850"/>
        </a:xfrm>
        <a:prstGeom prst="rect">
          <a:avLst/>
        </a:prstGeom>
      </xdr:spPr>
    </xdr:pic>
  </etc:cellImage>
  <etc:cellImage>
    <xdr:pic>
      <xdr:nvPicPr>
        <xdr:cNvPr id="398" name="ID_78D1D0F9C1F04E86A571556876D5CEAB"/>
        <xdr:cNvPicPr/>
      </xdr:nvPicPr>
      <xdr:blipFill>
        <a:blip r:embed="rId97" r:link="rId21" cstate="print"/>
        <a:stretch>
          <a:fillRect/>
        </a:stretch>
      </xdr:blipFill>
      <xdr:spPr>
        <a:xfrm>
          <a:off x="10215245" y="24847550"/>
          <a:ext cx="1514475" cy="889000"/>
        </a:xfrm>
        <a:prstGeom prst="rect">
          <a:avLst/>
        </a:prstGeom>
      </xdr:spPr>
    </xdr:pic>
  </etc:cellImage>
  <etc:cellImage>
    <xdr:pic>
      <xdr:nvPicPr>
        <xdr:cNvPr id="457" name="ID_134DBB4C35684DC28F24FDBDDE6A61E7"/>
        <xdr:cNvPicPr/>
      </xdr:nvPicPr>
      <xdr:blipFill>
        <a:blip r:embed="rId98" r:link="rId21" cstate="print"/>
        <a:stretch>
          <a:fillRect/>
        </a:stretch>
      </xdr:blipFill>
      <xdr:spPr>
        <a:xfrm>
          <a:off x="10737215" y="39176960"/>
          <a:ext cx="714375" cy="800100"/>
        </a:xfrm>
        <a:prstGeom prst="rect">
          <a:avLst/>
        </a:prstGeom>
      </xdr:spPr>
    </xdr:pic>
  </etc:cellImage>
  <etc:cellImage>
    <xdr:pic>
      <xdr:nvPicPr>
        <xdr:cNvPr id="460" name="ID_EEA16318FE32463DB4A6474B3DA823A9"/>
        <xdr:cNvPicPr/>
      </xdr:nvPicPr>
      <xdr:blipFill>
        <a:blip r:embed="rId99" r:link="rId21" cstate="print"/>
        <a:srcRect t="-418" r="54105"/>
        <a:stretch>
          <a:fillRect/>
        </a:stretch>
      </xdr:blipFill>
      <xdr:spPr>
        <a:xfrm>
          <a:off x="10323195" y="40118030"/>
          <a:ext cx="1048385" cy="926465"/>
        </a:xfrm>
        <a:prstGeom prst="rect">
          <a:avLst/>
        </a:prstGeom>
      </xdr:spPr>
    </xdr:pic>
  </etc:cellImage>
  <etc:cellImage>
    <xdr:pic>
      <xdr:nvPicPr>
        <xdr:cNvPr id="504" name="ID_7B859ECF41614044812E735570811017"/>
        <xdr:cNvPicPr/>
      </xdr:nvPicPr>
      <xdr:blipFill>
        <a:blip r:embed="rId100" r:link="rId21" cstate="print"/>
        <a:stretch>
          <a:fillRect/>
        </a:stretch>
      </xdr:blipFill>
      <xdr:spPr>
        <a:xfrm>
          <a:off x="10737850" y="51411505"/>
          <a:ext cx="457200" cy="609600"/>
        </a:xfrm>
        <a:prstGeom prst="rect">
          <a:avLst/>
        </a:prstGeom>
      </xdr:spPr>
    </xdr:pic>
  </etc:cellImage>
  <etc:cellImage>
    <xdr:pic>
      <xdr:nvPicPr>
        <xdr:cNvPr id="508" name="ID_EB303A3B52844D5A93B497D15B4BCE82"/>
        <xdr:cNvPicPr/>
      </xdr:nvPicPr>
      <xdr:blipFill>
        <a:blip r:embed="rId101" r:link="rId21" cstate="print"/>
        <a:stretch>
          <a:fillRect/>
        </a:stretch>
      </xdr:blipFill>
      <xdr:spPr>
        <a:xfrm>
          <a:off x="10615295" y="53393340"/>
          <a:ext cx="457200" cy="609600"/>
        </a:xfrm>
        <a:prstGeom prst="rect">
          <a:avLst/>
        </a:prstGeom>
      </xdr:spPr>
    </xdr:pic>
  </etc:cellImage>
  <etc:cellImage>
    <xdr:pic>
      <xdr:nvPicPr>
        <xdr:cNvPr id="124" name="ID_FF194A273C214E8F875BD15BB76B5A5B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21005165" y="40359330"/>
          <a:ext cx="7600950" cy="6429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14D4BA457C9846AA8375C8EC709D4F56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1083290" y="144170400"/>
          <a:ext cx="9315450" cy="681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034B92F779AC46A48263E1F514E7A9B3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1055350" y="161025840"/>
          <a:ext cx="5629275" cy="560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4CAD7C023EA84BBE9EC50CD56B2BF4CC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1055350" y="161966910"/>
          <a:ext cx="5629275" cy="565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A2288BEF64F44E1185A5A2D28B9A1ECD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1055350" y="176275365"/>
          <a:ext cx="6124575" cy="6048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5" name="ID_D36AEAFDF4D0421D8A9B5F4F92B91B89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1055350" y="182295165"/>
          <a:ext cx="6477000" cy="6534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6" name="ID_B96A7537309C44D68D4BEA3D6E4E3E4E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1055350" y="183209565"/>
          <a:ext cx="6819900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673E75C5F63A4DB3AF2FC75513B634BA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11055350" y="184123965"/>
          <a:ext cx="6553200" cy="617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8" name="ID_9ED6ACB0E06043C99E29EA49717F50F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1055350" y="186867165"/>
          <a:ext cx="5972175" cy="522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C038140E783A40E1BD47252377CE00A3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1219180" y="213741000"/>
          <a:ext cx="5057775" cy="487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6ADCFD7BD391401EB5C38CF2462A40A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12786995" y="240188115"/>
          <a:ext cx="5448300" cy="633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3" name="ID_0F53C1D6004D4924B930E40B1C60377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0120630" y="33606105"/>
          <a:ext cx="3762375" cy="3914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8" name="ID_8A3E28FD1E644ADBB0B854EF77769875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0120630" y="35488245"/>
          <a:ext cx="5448300" cy="5457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7" name="ID_255DDC39AC3B40E583A0A65BB3A91F38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0120630" y="51486435"/>
          <a:ext cx="5314950" cy="4676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8" name="ID_FDF71DC9947A4C0594BBD9C00E43CA7A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2113260" y="71467980"/>
          <a:ext cx="4543425" cy="3543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9" name="ID_596A5FD382A849ED98A8A4FFDF37F04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0120630" y="22412325"/>
          <a:ext cx="5648325" cy="581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FFA0591954AC4C72B7F39072D3961B1B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8121015" y="121965720"/>
          <a:ext cx="175641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5" name="ID_3D60F0BC661D4009A4A9F96122F32F9C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121015" y="117241320"/>
          <a:ext cx="6143625" cy="5619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34773B55A7E9427A87857CEBBBF170F4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6827520" y="44024550"/>
          <a:ext cx="447675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438D141F147F461FB84B27741A2C2E94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8121015" y="811149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BD8AC8791926469A80FED91BAE892721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8310880" y="93847285"/>
          <a:ext cx="9505950" cy="705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D8D5E7D6A1784F1FA45E8A73079E0059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7381875" y="159105600"/>
          <a:ext cx="5429250" cy="541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0C02BD691BDB49F6BC0F4515E0AE2ABD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467600" y="2809875"/>
          <a:ext cx="5734050" cy="574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C7035040F2284A7184250205D5D1009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467600" y="2809875"/>
          <a:ext cx="5705475" cy="571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84DE0D72C7014CF38F50D41E7C7A19F6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467600" y="4905375"/>
          <a:ext cx="5743575" cy="5753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4" name="ID_EABBDEE528DC484885DA80F3B2EEF656" descr="92ac20144041b3bbfab8b53c90744e35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 rot="10800000">
          <a:off x="7569200" y="245007130"/>
          <a:ext cx="4518660" cy="10088880"/>
        </a:xfrm>
        <a:prstGeom prst="rect">
          <a:avLst/>
        </a:prstGeom>
      </xdr:spPr>
    </xdr:pic>
  </etc:cellImage>
  <etc:cellImage>
    <xdr:pic>
      <xdr:nvPicPr>
        <xdr:cNvPr id="31" name="ID_DB24884488CE46348D59C833020500B3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8210550" y="212472905"/>
          <a:ext cx="788670" cy="792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0C36B35EAC8E417D93F550AC8B657B5B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622540" y="212457665"/>
          <a:ext cx="798195" cy="72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17E54A67E0BC415ABCD4DB777A87AC4C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778115" y="25270460"/>
          <a:ext cx="1062990" cy="1030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FF2EEE53686C40708AB4B34F76704981"/>
        <xdr:cNvPicPr>
          <a:picLocks noChangeAspect="1"/>
        </xdr:cNvPicPr>
      </xdr:nvPicPr>
      <xdr:blipFill>
        <a:blip r:embed="rId131"/>
        <a:srcRect b="48646"/>
        <a:stretch>
          <a:fillRect/>
        </a:stretch>
      </xdr:blipFill>
      <xdr:spPr>
        <a:xfrm>
          <a:off x="7631430" y="71690230"/>
          <a:ext cx="716915" cy="625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EE81CAC07AE14E88BD34D7CCDE84A950"/>
        <xdr:cNvPicPr/>
      </xdr:nvPicPr>
      <xdr:blipFill>
        <a:blip r:embed="rId132" r:link="rId21" cstate="print"/>
        <a:stretch>
          <a:fillRect/>
        </a:stretch>
      </xdr:blipFill>
      <xdr:spPr>
        <a:xfrm>
          <a:off x="7986395" y="45570775"/>
          <a:ext cx="924560" cy="902335"/>
        </a:xfrm>
        <a:prstGeom prst="rect">
          <a:avLst/>
        </a:prstGeom>
      </xdr:spPr>
    </xdr:pic>
  </etc:cellImage>
  <etc:cellImage>
    <xdr:pic>
      <xdr:nvPicPr>
        <xdr:cNvPr id="8" name="ID_14512916A47E4EFFA8BF51217194A679"/>
        <xdr:cNvPicPr/>
      </xdr:nvPicPr>
      <xdr:blipFill>
        <a:blip r:embed="rId133" r:link="rId21" cstate="print"/>
        <a:stretch>
          <a:fillRect/>
        </a:stretch>
      </xdr:blipFill>
      <xdr:spPr>
        <a:xfrm>
          <a:off x="8225790" y="46607730"/>
          <a:ext cx="607060" cy="631825"/>
        </a:xfrm>
        <a:prstGeom prst="rect">
          <a:avLst/>
        </a:prstGeom>
      </xdr:spPr>
    </xdr:pic>
  </etc:cellImage>
  <etc:cellImage>
    <xdr:pic>
      <xdr:nvPicPr>
        <xdr:cNvPr id="9" name="ID_8AD6B88724C34AD3A5CFBFDE483AF529"/>
        <xdr:cNvPicPr/>
      </xdr:nvPicPr>
      <xdr:blipFill>
        <a:blip r:embed="rId134" r:link="rId21" cstate="print"/>
        <a:stretch>
          <a:fillRect/>
        </a:stretch>
      </xdr:blipFill>
      <xdr:spPr>
        <a:xfrm>
          <a:off x="7838440" y="76711175"/>
          <a:ext cx="827405" cy="720725"/>
        </a:xfrm>
        <a:prstGeom prst="rect">
          <a:avLst/>
        </a:prstGeom>
      </xdr:spPr>
    </xdr:pic>
  </etc:cellImage>
  <etc:cellImage>
    <xdr:pic>
      <xdr:nvPicPr>
        <xdr:cNvPr id="10" name="ID_F4D47FD6D3464F289038F834F359CE06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7848600" y="166677975"/>
          <a:ext cx="965835" cy="1041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1" name="ID_3A4C0A6A6DFD4D3B93A39F34198D94C8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>
          <a:off x="7768590" y="164565330"/>
          <a:ext cx="965835" cy="1034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</etc:cellImage>
  <etc:cellImage>
    <xdr:pic>
      <xdr:nvPicPr>
        <xdr:cNvPr id="107" name="ID_655AE84BF7A74A6DB753957288FE89C2"/>
        <xdr:cNvPicPr>
          <a:picLocks noChangeAspect="1"/>
        </xdr:cNvPicPr>
      </xdr:nvPicPr>
      <xdr:blipFill>
        <a:blip r:embed="rId135" cstate="print"/>
        <a:srcRect l="13117" r="45160"/>
        <a:stretch>
          <a:fillRect/>
        </a:stretch>
      </xdr:blipFill>
      <xdr:spPr>
        <a:xfrm>
          <a:off x="8039735" y="78311375"/>
          <a:ext cx="703580" cy="707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32D57AF3374B4D7FB907DF7642EFCFB2"/>
        <xdr:cNvPicPr>
          <a:picLocks noChangeAspect="1"/>
        </xdr:cNvPicPr>
      </xdr:nvPicPr>
      <xdr:blipFill>
        <a:blip r:embed="rId136"/>
        <a:srcRect t="78" b="21839"/>
        <a:stretch>
          <a:fillRect/>
        </a:stretch>
      </xdr:blipFill>
      <xdr:spPr>
        <a:xfrm>
          <a:off x="9977120" y="71696580"/>
          <a:ext cx="502285" cy="688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0319763B90D94E81975FC977C773E01A"/>
        <xdr:cNvPicPr>
          <a:picLocks noChangeAspect="1"/>
        </xdr:cNvPicPr>
      </xdr:nvPicPr>
      <xdr:blipFill>
        <a:blip r:embed="rId137"/>
        <a:srcRect b="28859"/>
        <a:stretch>
          <a:fillRect/>
        </a:stretch>
      </xdr:blipFill>
      <xdr:spPr>
        <a:xfrm>
          <a:off x="7914640" y="71727060"/>
          <a:ext cx="498475" cy="614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27E583340C4040C793A33399EE9E45AD"/>
        <xdr:cNvPicPr>
          <a:picLocks noChangeAspect="1"/>
        </xdr:cNvPicPr>
      </xdr:nvPicPr>
      <xdr:blipFill>
        <a:blip r:embed="rId138"/>
        <a:srcRect b="41689"/>
        <a:stretch>
          <a:fillRect/>
        </a:stretch>
      </xdr:blipFill>
      <xdr:spPr>
        <a:xfrm>
          <a:off x="9954260" y="71747380"/>
          <a:ext cx="654685" cy="678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4CBE718D570A4EF69B93EEAAA1796D7A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 rot="16200000">
          <a:off x="8190865" y="19258915"/>
          <a:ext cx="502285" cy="683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909EB142A09B49F9945C199BEE4CD54D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986395" y="28375610"/>
          <a:ext cx="812800" cy="929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BD8A664A86F643CF9121B09E957E8D24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6374130" y="49919890"/>
          <a:ext cx="986790" cy="812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EFFD57111A4A459798189CCEF6AD6261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6457315" y="50860960"/>
          <a:ext cx="982345" cy="83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E01D67E69FCF4E6CB3D9C52CED3FAD80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6701790" y="20585430"/>
          <a:ext cx="720725" cy="735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B530C4E963634C8DAE3262CC26D74EDA"/>
        <xdr:cNvPicPr>
          <a:picLocks noChangeAspect="1"/>
        </xdr:cNvPicPr>
      </xdr:nvPicPr>
      <xdr:blipFill>
        <a:blip r:embed="rId144" cstate="print"/>
        <a:stretch>
          <a:fillRect/>
        </a:stretch>
      </xdr:blipFill>
      <xdr:spPr>
        <a:xfrm rot="5400000">
          <a:off x="8171180" y="8236585"/>
          <a:ext cx="871855" cy="1550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F4CC2DA4AC20473C9C915202B386488A"/>
        <xdr:cNvPicPr>
          <a:picLocks noChangeAspect="1"/>
        </xdr:cNvPicPr>
      </xdr:nvPicPr>
      <xdr:blipFill>
        <a:blip r:embed="rId145" cstate="print"/>
        <a:stretch>
          <a:fillRect/>
        </a:stretch>
      </xdr:blipFill>
      <xdr:spPr>
        <a:xfrm>
          <a:off x="6417945" y="8409940"/>
          <a:ext cx="1236980" cy="699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1AE649C02DCF45BB80F2FAB9DE670D48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8055610" y="48926750"/>
          <a:ext cx="750570" cy="695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A2C3E189F91E4743A4CF575E15757864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6443980" y="41450895"/>
          <a:ext cx="840740" cy="8267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BE312B012A9B43A8A7CE3773D18429CE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6524625" y="42363390"/>
          <a:ext cx="830580" cy="824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DF42EC3E43A6436C887A5885785552E7"/>
        <xdr:cNvPicPr/>
      </xdr:nvPicPr>
      <xdr:blipFill>
        <a:blip r:embed="rId149" r:link="rId21" cstate="print"/>
        <a:stretch>
          <a:fillRect/>
        </a:stretch>
      </xdr:blipFill>
      <xdr:spPr>
        <a:xfrm>
          <a:off x="8011160" y="78369160"/>
          <a:ext cx="732155" cy="61849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<sst xmlns="http://schemas.openxmlformats.org/spreadsheetml/2006/main" count="1756" uniqueCount="860">
  <si>
    <t>附件2-1</t>
  </si>
  <si>
    <t xml:space="preserve">五洲宾馆工程耗材年度供应商采购项目市场价格调研价格反馈表-常用项 </t>
  </si>
  <si>
    <t xml:space="preserve"> 本次仅为五洲宾馆工程耗材年度供应商采购项目的市场价格调研，非采购招标。</t>
  </si>
  <si>
    <t>公司名称（盖章）：</t>
  </si>
  <si>
    <t>询价序号</t>
  </si>
  <si>
    <t>名称</t>
  </si>
  <si>
    <t>专业</t>
  </si>
  <si>
    <t>参考品牌</t>
  </si>
  <si>
    <t>规格/型号</t>
  </si>
  <si>
    <t>单位</t>
  </si>
  <si>
    <t>图片</t>
  </si>
  <si>
    <t>备注</t>
  </si>
  <si>
    <t>报价</t>
  </si>
  <si>
    <t>报价品牌</t>
  </si>
  <si>
    <t>报价规格/型号</t>
  </si>
  <si>
    <t>投标人名称</t>
  </si>
  <si>
    <t>不含税单价（元）</t>
  </si>
  <si>
    <t>税率</t>
  </si>
  <si>
    <t>含税单价（元）</t>
  </si>
  <si>
    <t>夹板-伟业 12mm(张)</t>
  </si>
  <si>
    <t>装饰</t>
  </si>
  <si>
    <t>伟业</t>
  </si>
  <si>
    <t>12mm</t>
  </si>
  <si>
    <t>张</t>
  </si>
  <si>
    <t>夹板-伟业 18mm(张)</t>
  </si>
  <si>
    <t>18mm</t>
  </si>
  <si>
    <t>石膏板603*603(泰山环保无尘天花板）(块)</t>
  </si>
  <si>
    <t>603*603</t>
  </si>
  <si>
    <t>块</t>
  </si>
  <si>
    <t>铝塑板-4mm 白色 吉祥 内墙(块)</t>
  </si>
  <si>
    <t>吉祥</t>
  </si>
  <si>
    <t>4mm</t>
  </si>
  <si>
    <t>铝塑板（外墙）- 4mm 吉祥牌(张)</t>
  </si>
  <si>
    <t>有机玻璃板(国产)</t>
  </si>
  <si>
    <t>深圳新涛</t>
  </si>
  <si>
    <t>5mm*1220*2440</t>
  </si>
  <si>
    <t>有机玻璃板</t>
  </si>
  <si>
    <t>4MM*1220*2440</t>
  </si>
  <si>
    <t>免漆板（伟业牌）-18mm(张)</t>
  </si>
  <si>
    <t>双面木纹免漆板1220*2440*18mm</t>
  </si>
  <si>
    <t>铝合金检修口框架-470*470*1.2 见样品(个)</t>
  </si>
  <si>
    <t>定制产品</t>
  </si>
  <si>
    <t>470*470*1.2
深度3.5cm</t>
  </si>
  <si>
    <t>个</t>
  </si>
  <si>
    <t>双面木纹免漆板-伟业 9mm(张)</t>
  </si>
  <si>
    <t>双面木纹免漆板　2440*1220*9MM</t>
  </si>
  <si>
    <t>铝扣天花-1200*600*1.2(块)</t>
  </si>
  <si>
    <t>国产优质</t>
  </si>
  <si>
    <t>1200*600*1.2</t>
  </si>
  <si>
    <t>酚醛复合保温板-3000*1200*20(张)</t>
  </si>
  <si>
    <t>空调</t>
  </si>
  <si>
    <t>3000*1200*20MM</t>
  </si>
  <si>
    <t>空调面板-麦克维尔 AC8100AL(个)</t>
  </si>
  <si>
    <t>麦克维尔</t>
  </si>
  <si>
    <t>AC8100AL</t>
  </si>
  <si>
    <t>控制板-霍尼韦尔 PUC5533-SC1(个)</t>
  </si>
  <si>
    <t>霍尼韦尔（风柜远程控制设备）</t>
  </si>
  <si>
    <t>PUC5533-SC1</t>
  </si>
  <si>
    <t>安装费用根据安装时实际情况另行报价</t>
  </si>
  <si>
    <t>玻璃门合页-135°、90°、180° GMT(个)</t>
  </si>
  <si>
    <t>GMT</t>
  </si>
  <si>
    <t>玻璃门合页-135°</t>
  </si>
  <si>
    <t>90°</t>
  </si>
  <si>
    <t>180°</t>
  </si>
  <si>
    <t>窗帘滑轮-B座(个)</t>
  </si>
  <si>
    <t>窗帘滑轮</t>
  </si>
  <si>
    <t>螺丝刀头-ST-65 6.35㎜（山特斯）(个)</t>
  </si>
  <si>
    <t>山特斯</t>
  </si>
  <si>
    <t>ST-65 6.35㎜</t>
  </si>
  <si>
    <t>水砂纸-180#-600#（犀牛牌）(张)</t>
  </si>
  <si>
    <t>犀牛牌</t>
  </si>
  <si>
    <t>180#-</t>
  </si>
  <si>
    <t>600#</t>
  </si>
  <si>
    <t>地弹簧-多玛 BTS84 EN4 90度 五洲厅用(个)</t>
  </si>
  <si>
    <t>多玛DORMA</t>
  </si>
  <si>
    <t>BTS84 EN4 90度</t>
  </si>
  <si>
    <t>地弹簧-盖泽GEZE TS500NEN3 带定位(个)</t>
  </si>
  <si>
    <t>盖泽GEZE</t>
  </si>
  <si>
    <t>TS500NEN3 带定位</t>
  </si>
  <si>
    <t>实心玻璃钻头- 6mm 8mm(支)</t>
  </si>
  <si>
    <t>黑人牌</t>
  </si>
  <si>
    <t>6mm</t>
  </si>
  <si>
    <t>支</t>
  </si>
  <si>
    <t>8mm</t>
  </si>
  <si>
    <t>暗藏闭门器配件定位块-多玛 TS96(个)</t>
  </si>
  <si>
    <t>多玛</t>
  </si>
  <si>
    <t>TS96</t>
  </si>
  <si>
    <t>油漆(翠绿色)-电视塔 3.5kg(桶)</t>
  </si>
  <si>
    <t>综合</t>
  </si>
  <si>
    <t>电视塔</t>
  </si>
  <si>
    <t>翠绿3.5kg 酯胶磁漆彩钢翻新水性工业漆</t>
  </si>
  <si>
    <t>3.5kg(桶)</t>
  </si>
  <si>
    <t>油漆(浅灰)-电视塔 3.5kg(桶)</t>
  </si>
  <si>
    <t>浅灰3.5kg 酯胶磁漆彩钢翻新水性工业漆</t>
  </si>
  <si>
    <t>手喷漆（黑色）-400ml 漆师傅(支)</t>
  </si>
  <si>
    <t>漆师傅</t>
  </si>
  <si>
    <t>400ML 黑色</t>
  </si>
  <si>
    <t>400ml （罐）</t>
  </si>
  <si>
    <t>手喷漆（白色）-400ml 漆师傅(支)</t>
  </si>
  <si>
    <t>400ML 白色</t>
  </si>
  <si>
    <t>内墙乳胶漆-家丽安18L(桶)</t>
  </si>
  <si>
    <t>多乐士</t>
  </si>
  <si>
    <t>金装净味五合一(双倍防霉)</t>
  </si>
  <si>
    <t>18L(桶)</t>
  </si>
  <si>
    <t>温控面板-江森 T6634-TE22-9JSO(个)</t>
  </si>
  <si>
    <t>江森</t>
  </si>
  <si>
    <t>T6634-TE22-9JSO</t>
  </si>
  <si>
    <t>变频器-深圳易驱CV3100-4T0015M 1.5KW/3.7A(台)</t>
  </si>
  <si>
    <t>深圳易驱</t>
  </si>
  <si>
    <t>CV3100-4T0015M 1.5KW/3.7A</t>
  </si>
  <si>
    <t>台</t>
  </si>
  <si>
    <t>锡铂保温胶带-60㎜（美源）(卷)</t>
  </si>
  <si>
    <t>美源</t>
  </si>
  <si>
    <t>60mm</t>
  </si>
  <si>
    <t>卷</t>
  </si>
  <si>
    <t>橡塑专用胶-福乐斯 320(5升/桶)</t>
  </si>
  <si>
    <t>福乐斯</t>
  </si>
  <si>
    <t>320/5升1桶</t>
  </si>
  <si>
    <t>桶</t>
  </si>
  <si>
    <t>三相异步电机-ABB 7.5KW(台)</t>
  </si>
  <si>
    <t>ABB</t>
  </si>
  <si>
    <t>M2BAX 7.5KW*4P</t>
  </si>
  <si>
    <t>风机盘管（麦克维尔）-CW800（R）(台)</t>
  </si>
  <si>
    <t>CW800（R）</t>
  </si>
  <si>
    <t>排气扇-正野 APB30B1-1 220W 50HZ(台)</t>
  </si>
  <si>
    <t>正野</t>
  </si>
  <si>
    <t>APB30B1-1 220W 50HZ</t>
  </si>
  <si>
    <t>风机盘管-麦克维尔 MCW600VC（4台左接、4台右接）(台)</t>
  </si>
  <si>
    <t>MCW600VC</t>
  </si>
  <si>
    <t>铝合金空调风口散流器-带调节阀 600*600(个)</t>
  </si>
  <si>
    <t>无品牌 定制</t>
  </si>
  <si>
    <t>带调节阀 600*600</t>
  </si>
  <si>
    <t>不锈钢波纹软管-埃美柯 DN20/300mm(条)</t>
  </si>
  <si>
    <t>埃美柯</t>
  </si>
  <si>
    <t>DN20/300mm(条)</t>
  </si>
  <si>
    <t>条</t>
  </si>
  <si>
    <t>盘管风机电机-YORK YSK30-4Ce(台)</t>
  </si>
  <si>
    <t>YORK</t>
  </si>
  <si>
    <t>YSK30-4Ce</t>
  </si>
  <si>
    <t>离心风机- 秦浪DKT型 0.75KW(台)</t>
  </si>
  <si>
    <t>秦浪</t>
  </si>
  <si>
    <t>DKT型 0.75KW</t>
  </si>
  <si>
    <t>压力表-Y-100 0-1.6mpa(只)</t>
  </si>
  <si>
    <t>红旗</t>
  </si>
  <si>
    <t>Y-100/0-1.6mpa(只)</t>
  </si>
  <si>
    <t>尼龙过滤网-705*705*20MM （网孔小于1.0MM）(块)</t>
  </si>
  <si>
    <t>无</t>
  </si>
  <si>
    <t>705*705*20MM</t>
  </si>
  <si>
    <t>初效过滤网-498*620*46(个)</t>
  </si>
  <si>
    <t>498*620*46</t>
  </si>
  <si>
    <t>初效过滤网-498*498*46(个)</t>
  </si>
  <si>
    <t>498*498*46</t>
  </si>
  <si>
    <t>初效过滤器-495*495*46(块)</t>
  </si>
  <si>
    <t>495*495*46</t>
  </si>
  <si>
    <t>制冷剂-13.5KG/瓶 R134a(瓶)</t>
  </si>
  <si>
    <t>霍尼韦尔</t>
  </si>
  <si>
    <t>13.5KG/瓶 R134a</t>
  </si>
  <si>
    <t>瓶</t>
  </si>
  <si>
    <t>制冷剂-Honeywell R404A 10KG(瓶)</t>
  </si>
  <si>
    <t>R404a</t>
  </si>
  <si>
    <t>冰柜冷凝器电机-ebm（ELCO）(个)</t>
  </si>
  <si>
    <t>（ELCO）</t>
  </si>
  <si>
    <t>压缩机-CAE4440Y(台)</t>
  </si>
  <si>
    <t>法国泰康</t>
  </si>
  <si>
    <t>CAE4440Y</t>
  </si>
  <si>
    <t>压缩机-法国泰康AE4460Y-FZ1C (台)</t>
  </si>
  <si>
    <t>AE4460Y-FZ1C</t>
  </si>
  <si>
    <t>制冰机压缩机-CAJ4492Y(台)</t>
  </si>
  <si>
    <t>CAJ4492Y</t>
  </si>
  <si>
    <t>压缩机-伊莱克斯 MR18FB(台)</t>
  </si>
  <si>
    <t>伊莱克斯</t>
  </si>
  <si>
    <t>MR18FB</t>
  </si>
  <si>
    <t>压缩机-法国泰康 CAJ2464Z</t>
  </si>
  <si>
    <t>CAJ2464Z</t>
  </si>
  <si>
    <t>福乐斯保温管-阿姆斯壮 DN50 厚20mm(M)</t>
  </si>
  <si>
    <t>DN50 厚20mm</t>
  </si>
  <si>
    <t>米</t>
  </si>
  <si>
    <t>按1米价格进行报价</t>
  </si>
  <si>
    <t>福乐斯保温管-阿姆斯壮 DN25(1寸)厚度19.25mm(米)</t>
  </si>
  <si>
    <t>DN25(1寸)厚度19.25mm</t>
  </si>
  <si>
    <t>福乐斯保温板材-阿姆斯壮 厚度：10mm 1.5m*10m(平方米)</t>
  </si>
  <si>
    <t>10mm 1.5m*10m</t>
  </si>
  <si>
    <t>平方米</t>
  </si>
  <si>
    <t>电磁阀-VA-7010-8503 6分(江森)(套)</t>
  </si>
  <si>
    <t>VA-7010-8503 6分</t>
  </si>
  <si>
    <t>电动阀-麦克维尔二通阀FCV2334G 曲形(套)</t>
  </si>
  <si>
    <t>二通阀FCV2334G 曲形一套</t>
  </si>
  <si>
    <t>消毒水-（康星） 3.8L(桶)</t>
  </si>
  <si>
    <t>制冷</t>
  </si>
  <si>
    <t>康星</t>
  </si>
  <si>
    <t>3.8L</t>
  </si>
  <si>
    <t>经济型涤尘-4.15L(桶)</t>
  </si>
  <si>
    <t>4.15L</t>
  </si>
  <si>
    <t>不锈钢自攻螺钉-4×50㎜(个)</t>
  </si>
  <si>
    <t>国标</t>
  </si>
  <si>
    <t>4×50㎜</t>
  </si>
  <si>
    <t>不锈钢自攻螺钉-M5*16㎜(个)</t>
  </si>
  <si>
    <t>M5*16mm</t>
  </si>
  <si>
    <t>不锈钢自攻螺钉-5×25／5×30㎜(个)</t>
  </si>
  <si>
    <t>5×25mm</t>
  </si>
  <si>
    <t>5×30㎜</t>
  </si>
  <si>
    <t>不锈钢自攻螺钉-5×40㎜(个)</t>
  </si>
  <si>
    <t>5×40㎜</t>
  </si>
  <si>
    <t>上海拉钉-3×12㎜(个)</t>
  </si>
  <si>
    <t>3×12mm</t>
  </si>
  <si>
    <t>按照单个价格进行报价</t>
  </si>
  <si>
    <t>上海拉钉-4×12㎜(个)</t>
  </si>
  <si>
    <t>4×12㎜</t>
  </si>
  <si>
    <t>镀锌十字半圆头螺栓-M4×60(个)</t>
  </si>
  <si>
    <t>M4×60</t>
  </si>
  <si>
    <t>不锈钢十字平头螺栓-M5×10(套)</t>
  </si>
  <si>
    <t>M5×10</t>
  </si>
  <si>
    <t>套</t>
  </si>
  <si>
    <t>不锈钢十字半圆头螺栓-M5×30(个)</t>
  </si>
  <si>
    <t>M5×30</t>
  </si>
  <si>
    <t>焊接剂-焕晨 50g(支)</t>
  </si>
  <si>
    <t>机修</t>
  </si>
  <si>
    <t>焕晨</t>
  </si>
  <si>
    <t>50g(支)</t>
  </si>
  <si>
    <t>不锈钢顶丝-M5*8(个)</t>
  </si>
  <si>
    <t>304不锈钢</t>
  </si>
  <si>
    <t>M5*8(个)</t>
  </si>
  <si>
    <t>顶丝-M6*10/M6*8(个)</t>
  </si>
  <si>
    <t>M6*10</t>
  </si>
  <si>
    <t>M6*8</t>
  </si>
  <si>
    <t>不锈钢内六角螺栓-M6*15(套)</t>
  </si>
  <si>
    <t>M6*15</t>
  </si>
  <si>
    <t>不锈钢内六角螺栓-M6*30/6*25(套)</t>
  </si>
  <si>
    <t>304不锈钢M6*30</t>
  </si>
  <si>
    <t>304不锈钢M6*25</t>
  </si>
  <si>
    <t>不锈钢内六角螺栓-M8*30(套)</t>
  </si>
  <si>
    <t>M8*30(套)</t>
  </si>
  <si>
    <t>不锈钢外六角螺栓-M8*30(套)</t>
  </si>
  <si>
    <t>镀锌六角螺栓-M8*60(套)</t>
  </si>
  <si>
    <t>镀锌六角螺栓</t>
  </si>
  <si>
    <t>M8*60(套)</t>
  </si>
  <si>
    <t>膨胀螺栓-M8*70(个)</t>
  </si>
  <si>
    <t>M8*70</t>
  </si>
  <si>
    <t>膨胀螺栓-M10*80(个)</t>
  </si>
  <si>
    <t>304不锈钢 M10*80</t>
  </si>
  <si>
    <t>不锈钢管箍-6分-DN32(个)</t>
  </si>
  <si>
    <t>6分-DN32(个)</t>
  </si>
  <si>
    <t>不锈钢管箍-5/8-1寸  DN25*15 1寸转4分(个)</t>
  </si>
  <si>
    <t>5/8-1寸 DN25*15 1寸转4分(个)</t>
  </si>
  <si>
    <t>不锈钢管箍-2寸-3寸(个)</t>
  </si>
  <si>
    <t>304不锈钢 2-3寸（个）</t>
  </si>
  <si>
    <t>铁丝-8#、14#(㎏)</t>
  </si>
  <si>
    <t>8#、14#</t>
  </si>
  <si>
    <t>KG</t>
  </si>
  <si>
    <t>不锈钢内六角螺栓-M8*50(套)</t>
  </si>
  <si>
    <t>M8*50</t>
  </si>
  <si>
    <t>不锈钢螺栓-M16*140 国标(套)</t>
  </si>
  <si>
    <t>M16*140</t>
  </si>
  <si>
    <t>带钩膨胀螺栓-M10(个)</t>
  </si>
  <si>
    <t>M10</t>
  </si>
  <si>
    <t>304不锈钢膨胀螺栓-14*150(个)</t>
  </si>
  <si>
    <t>14*150</t>
  </si>
  <si>
    <t>全螺纹丝杆-M4*1000mm(条)</t>
  </si>
  <si>
    <t>M4*1000mm</t>
  </si>
  <si>
    <t>浮球式疏水阀(个)</t>
  </si>
  <si>
    <t>斯派萨克spirax</t>
  </si>
  <si>
    <t>FT44-10 sarco DN15
PN16法兰款</t>
  </si>
  <si>
    <t>锅炉</t>
  </si>
  <si>
    <t>FT14-10 DN15 PN16螺纹款</t>
  </si>
  <si>
    <t>止回阀-DN250 HH49X-16 高度245(个)</t>
  </si>
  <si>
    <t>超达</t>
  </si>
  <si>
    <t xml:space="preserve">铸钢DN250 HH49X-16 高度245 </t>
  </si>
  <si>
    <t>安全阀（永一)-DN65 整定压力:0.8 带校验(个)</t>
  </si>
  <si>
    <t>永一</t>
  </si>
  <si>
    <t>铸钢 DN65</t>
  </si>
  <si>
    <t>不包安装</t>
  </si>
  <si>
    <t>安全阀（永一)（带校验，包安装）-DN50/PN25 整定压力：0.8Mpa(个)</t>
  </si>
  <si>
    <t>铸钢  DN50/PN25</t>
  </si>
  <si>
    <t>不锈钢手轮式蝶阀（首航）-DN100(个)</t>
  </si>
  <si>
    <t>不锈钢蜗轮对夹蝶阀 D371X-16P，DN100</t>
  </si>
  <si>
    <t>铜安全阀-丝扣连接 DN25整定压力0.8MPA(个)</t>
  </si>
  <si>
    <t>上海精工</t>
  </si>
  <si>
    <t>DN25</t>
  </si>
  <si>
    <t>客房面盆龙头-科勒 K-16027T-B4-CP(套)</t>
  </si>
  <si>
    <t>科勒</t>
  </si>
  <si>
    <t>K-16027T-B4-CP（带下水全套）</t>
  </si>
  <si>
    <t>铜截止阀-唐科 DM65(个)</t>
  </si>
  <si>
    <t>唐科</t>
  </si>
  <si>
    <t>螺纹截止阀大体(3020) 2125g DN65</t>
  </si>
  <si>
    <t>不锈钢安全阀-浙江富羽 A28WHY-16P DN40 整定压力：0.88MPA(个)</t>
  </si>
  <si>
    <t>浙江富羽</t>
  </si>
  <si>
    <t>A28WHY-16P DN40</t>
  </si>
  <si>
    <t>不锈钢安全阀-浙江富羽 A28WHY-16P DN32 整定压力：0.85MPA(个)</t>
  </si>
  <si>
    <t>A28WHY-16P DN32</t>
  </si>
  <si>
    <t>弹簧式安全阀（不锈钢）- 永一 DN40整定压力0.8MPA 带校验(个)</t>
  </si>
  <si>
    <t>DN40 0.8MPA</t>
  </si>
  <si>
    <t>对夹式手柄蝶阀-埃美柯 DN125 配螺栓(个)</t>
  </si>
  <si>
    <t>DN125</t>
  </si>
  <si>
    <t>PPR弯头-De25/90度（联塑）(个)</t>
  </si>
  <si>
    <t>联塑</t>
  </si>
  <si>
    <t>De25/90度</t>
  </si>
  <si>
    <t>PPR弯头-DN20 联塑(个)</t>
  </si>
  <si>
    <t>DN20</t>
  </si>
  <si>
    <t>PPR直通-DN20(联塑)(个)</t>
  </si>
  <si>
    <t>PPR管卡-DN20(联塑)(个)</t>
  </si>
  <si>
    <t>PPR外牙直通-联塑 De20(个)</t>
  </si>
  <si>
    <t>PVC弯头-DN25 联塑(个)</t>
  </si>
  <si>
    <t>PVC直通-DN25 联塑(个)</t>
  </si>
  <si>
    <t>PVC弯头-联塑 DE50(个)</t>
  </si>
  <si>
    <t>DN50</t>
  </si>
  <si>
    <t>法兰软接头-（沪工） DN65(个)</t>
  </si>
  <si>
    <t>沪工</t>
  </si>
  <si>
    <t>铸钢材质，DN65</t>
  </si>
  <si>
    <t>小便器感应器配件（一体化小便斗感应冲水器）(套)</t>
  </si>
  <si>
    <t>小便器感应控制器，整套配件</t>
  </si>
  <si>
    <t>PVC弯头-联塑 DN25(个)</t>
  </si>
  <si>
    <t>PVC管-联塑 DN25(米)</t>
  </si>
  <si>
    <t>切割泵-格威特污水泵 380V/3KW(3寸）(台)</t>
  </si>
  <si>
    <t>格威特、人民水泵、新界</t>
  </si>
  <si>
    <t>380V/3KW</t>
  </si>
  <si>
    <t>超滤净水器-惠而顿 WHT-UFC1000(个)</t>
  </si>
  <si>
    <t>惠而顿</t>
  </si>
  <si>
    <t>WHT-UFC1000</t>
  </si>
  <si>
    <t>角铁(国标)-50*50(米)</t>
  </si>
  <si>
    <t>50*50MM</t>
  </si>
  <si>
    <t>角铁(国标)-40*40(米)</t>
  </si>
  <si>
    <t>40*40MM</t>
  </si>
  <si>
    <t>镀锌钢管-DN25 水用(国标)(米)</t>
  </si>
  <si>
    <t>镀锌钢管-DN20 水用（国标）(米)</t>
  </si>
  <si>
    <t>PVC排水管-外径56mm(米)</t>
  </si>
  <si>
    <t>外径50mm</t>
  </si>
  <si>
    <t>不锈钢方通-20*20*1.2(米)</t>
  </si>
  <si>
    <t>20*20MM</t>
  </si>
  <si>
    <t>PPR管-DN20 联塑(米)</t>
  </si>
  <si>
    <t>PVC排水管-DN25 联塑(米)</t>
  </si>
  <si>
    <t>不锈钢链条-3mm(米)</t>
  </si>
  <si>
    <t>不锈钢环链-3mm</t>
  </si>
  <si>
    <t>角铁（国标）-30*30(米)</t>
  </si>
  <si>
    <t>30*30MM</t>
  </si>
  <si>
    <t>镀锌带内衬塑复合镀锌钢管-DN150(米)</t>
  </si>
  <si>
    <t>镀锌带内衬塑复合镀锌钢管-DN150</t>
  </si>
  <si>
    <t>不锈钢给水管-DN100*2(米)</t>
  </si>
  <si>
    <t>不锈钢给水管-DN100*2</t>
  </si>
  <si>
    <t>不锈钢软管（双母）-300mm/双母扣（BOS）(根)</t>
  </si>
  <si>
    <t>BOS</t>
  </si>
  <si>
    <t>300mm/双母扣</t>
  </si>
  <si>
    <t>根</t>
  </si>
  <si>
    <t>星盆下水盖及软管-2寸(套)</t>
  </si>
  <si>
    <t>厨具</t>
  </si>
  <si>
    <t>2寸</t>
  </si>
  <si>
    <t>洗手盆止水塞-KC-880008-CP（科勒）(个)</t>
  </si>
  <si>
    <t>KC-880008-CP</t>
  </si>
  <si>
    <t>锯条-鳄鱼(根)</t>
  </si>
  <si>
    <t>鳄鱼</t>
  </si>
  <si>
    <t>手锯锯条</t>
  </si>
  <si>
    <t>弹簧式安全阀(带校验)-DN80（整定压力1个0.88Mpa\2个0.85Mpa）带法兰 8孔(个)</t>
  </si>
  <si>
    <t>上阀阀门、永一阀门、唐工阀门</t>
  </si>
  <si>
    <t>DN80（整定压力1个0.88Mpa\2个0.85Mpa）</t>
  </si>
  <si>
    <t>铜安全阀-DN32 带效验0.85MPA(个)</t>
  </si>
  <si>
    <t>DN32  0.85MPA</t>
  </si>
  <si>
    <t>不锈钢抛光片-φ100（易力达）(个)</t>
  </si>
  <si>
    <t>易力达</t>
  </si>
  <si>
    <t>抛光片φ100</t>
  </si>
  <si>
    <t>片</t>
  </si>
  <si>
    <t>水镜密封圈-5/8寸(个)</t>
  </si>
  <si>
    <t>5/8寸</t>
  </si>
  <si>
    <t>(个)</t>
  </si>
  <si>
    <t>无尘石棉扭绳-直径:30mm(公斤)</t>
  </si>
  <si>
    <t>无尘石棉扭绳，直径30mm</t>
  </si>
  <si>
    <t>公斤</t>
  </si>
  <si>
    <t>马桶水箱进水器-4分（瑞尔特）(套)</t>
  </si>
  <si>
    <t>瑞尔特</t>
  </si>
  <si>
    <t>4分</t>
  </si>
  <si>
    <t>电视同轴馈线(双屏蔽)直径7.1mm-75Ω 200m/卷</t>
  </si>
  <si>
    <t>弱电</t>
  </si>
  <si>
    <t>秋叶原</t>
  </si>
  <si>
    <t>秋叶原 Q74DT100S SYWV-75-5(2P)96网 双屏蔽 直径7.1mm-75Ω 200m/卷</t>
  </si>
  <si>
    <t>200m/卷</t>
  </si>
  <si>
    <t>屏蔽六类线-康普(AMP)8芯网线 305米/箱(箱)</t>
  </si>
  <si>
    <t>康普</t>
  </si>
  <si>
    <t>六类</t>
  </si>
  <si>
    <t>305m/卷</t>
  </si>
  <si>
    <t>水晶头-4P（TYCO）(包/100个)</t>
  </si>
  <si>
    <t>胜为</t>
  </si>
  <si>
    <t>4P4C（100个/盒）</t>
  </si>
  <si>
    <t>100个/盒</t>
  </si>
  <si>
    <t>按单个价格报价</t>
  </si>
  <si>
    <t>水晶头-6P四芯（TYCO）(个)</t>
  </si>
  <si>
    <t>6P4C（100个/盒）</t>
  </si>
  <si>
    <t>水晶头-8P（TYCO）(包/100个)</t>
  </si>
  <si>
    <t>8P8C  六类（50个/盒）</t>
  </si>
  <si>
    <t>50个/盒</t>
  </si>
  <si>
    <t>空调开关 日顺 1组(个)</t>
  </si>
  <si>
    <t>客修</t>
  </si>
  <si>
    <t>日顺</t>
  </si>
  <si>
    <t>1组</t>
  </si>
  <si>
    <t>空调开关 日顺 2组(个)</t>
  </si>
  <si>
    <t>2组</t>
  </si>
  <si>
    <t>床控板（标间）-日顺 F22-TCP/IP-2(套)</t>
  </si>
  <si>
    <t>标间</t>
  </si>
  <si>
    <t>不含网络通讯软件和程序费</t>
  </si>
  <si>
    <t>取电器-日顺(个)</t>
  </si>
  <si>
    <t>RS-BZ-302-12</t>
  </si>
  <si>
    <t>三位灯开关-日顺 (个)</t>
  </si>
  <si>
    <t>3位</t>
  </si>
  <si>
    <t>床控板维修(块)</t>
  </si>
  <si>
    <t>旧板维修</t>
  </si>
  <si>
    <t>轴承-6201Z NSK(个)</t>
  </si>
  <si>
    <t>NSK</t>
  </si>
  <si>
    <t>6201Z</t>
  </si>
  <si>
    <t>浴缸排水开关(个)</t>
  </si>
  <si>
    <t>国产</t>
  </si>
  <si>
    <t>浴缸排水开关</t>
  </si>
  <si>
    <t>洗手盆下水配件-BOS(个)</t>
  </si>
  <si>
    <t>柏奥斯</t>
  </si>
  <si>
    <t>59C弹跳式</t>
  </si>
  <si>
    <t>面盆-带给排水配件（现场见样）(个)</t>
  </si>
  <si>
    <t>华乐诗</t>
  </si>
  <si>
    <t>WR-220107 整套配件</t>
  </si>
  <si>
    <t>马桶下水器-科勒 3384(个)</t>
  </si>
  <si>
    <t>管道排气扇-FV-24CUV2C（松下）(台)</t>
  </si>
  <si>
    <t>松下</t>
  </si>
  <si>
    <t>松下FV-24CUV2C</t>
  </si>
  <si>
    <t>T5电子节能灯管-28W/6500K 三雄极光(支)</t>
  </si>
  <si>
    <t>电工</t>
  </si>
  <si>
    <t>三雄极光</t>
  </si>
  <si>
    <t>T５灯管　　28W/6500K</t>
  </si>
  <si>
    <t>LED射灯-M16 3W(个)</t>
  </si>
  <si>
    <t>飞利浦</t>
  </si>
  <si>
    <t>M16 3W</t>
  </si>
  <si>
    <t>LED阅读灯(个)</t>
  </si>
  <si>
    <t>黑色  1W  3000K</t>
  </si>
  <si>
    <t>LED透明球泡-飞利浦 8.5W/2700K(个)</t>
  </si>
  <si>
    <t>8.5W/2700K</t>
  </si>
  <si>
    <t>T5 一体式LED灯管-飞利浦 0.3米/3.4W黄光/3000K(支)</t>
  </si>
  <si>
    <t>LED　 0.3米/3.4W黄光/3000K</t>
  </si>
  <si>
    <t>LED灯带-雷士 暖黄色 3000K 2835-120珠 双排(米)</t>
  </si>
  <si>
    <t>雷士</t>
  </si>
  <si>
    <t>LED灯带-雷士 暖黄色 3000K 2835-120珠 双排</t>
  </si>
  <si>
    <t>(米)</t>
  </si>
  <si>
    <t>阅读灯（带开关）-得利来 M021 黑色(个)</t>
  </si>
  <si>
    <t>得利来</t>
  </si>
  <si>
    <t>M021 黑色</t>
  </si>
  <si>
    <t>LED球泡-飞利浦 3W/3000K(个)</t>
  </si>
  <si>
    <t>3W/3000K</t>
  </si>
  <si>
    <t>LED一体化灯管-0.6米/8W/4000K/6500K(条)</t>
  </si>
  <si>
    <t>一体化灯管-0.6米/8W/4000K/6500K</t>
  </si>
  <si>
    <t>LED一体化灯管-0.3米/4W/4001K(条)</t>
  </si>
  <si>
    <t>LED一体化灯管-0.3米/4W/4000K</t>
  </si>
  <si>
    <t>LED投光灯-飞利浦 4000K/70W(个)</t>
  </si>
  <si>
    <t>4000K/70W</t>
  </si>
  <si>
    <t>人体感应灯-得利来0.3m 220v 调色调光(支)</t>
  </si>
  <si>
    <t>0.3m 220v 调色调光</t>
  </si>
  <si>
    <t>人体感应吸顶灯-雷士照明 300*60mm 白色 直径：23cm (个)</t>
  </si>
  <si>
    <t>雷士照明</t>
  </si>
  <si>
    <t>人体感应吸顶灯 300*60mm 白色 直径：23cm</t>
  </si>
  <si>
    <t>LED灯盘-飞利浦 600*600 33W(个)</t>
  </si>
  <si>
    <t>600*600 33W</t>
  </si>
  <si>
    <t>LED筒灯-三雄极光 3.5寸 7W/3000K(个)</t>
  </si>
  <si>
    <t>3.5寸 7W/3000K</t>
  </si>
  <si>
    <t>LED筒灯-三雄极光 星韵系列 PAK9w/4000k(个)</t>
  </si>
  <si>
    <t>星韵系列 PAK9w/4000k</t>
  </si>
  <si>
    <t>石英灯变压器（雷士）-220／12V(个)</t>
  </si>
  <si>
    <t>20／12V</t>
  </si>
  <si>
    <t>一位大板开关施耐德-10A(个)</t>
  </si>
  <si>
    <t>施耐德</t>
  </si>
  <si>
    <t>10A一开单控开关</t>
  </si>
  <si>
    <t>二位大板开关施耐德-10A(个)</t>
  </si>
  <si>
    <t>10A二开单控开关</t>
  </si>
  <si>
    <t>三位大板开关（施耐德）-10A(个)</t>
  </si>
  <si>
    <t>10A</t>
  </si>
  <si>
    <t>四位大板开关（施耐德）-10A(个)</t>
  </si>
  <si>
    <t>落地灯开关-插头到开关线长1.5m，带三扁插头(条)</t>
  </si>
  <si>
    <t>插头到开关线长1.5m，带三扁插头</t>
  </si>
  <si>
    <t>(条)</t>
  </si>
  <si>
    <t>86型插座防水盒 -松本电工 (个)</t>
  </si>
  <si>
    <t>松本</t>
  </si>
  <si>
    <t>86*86</t>
  </si>
  <si>
    <t>漏电保护器插座-德力西 10A 5孔(个)</t>
  </si>
  <si>
    <t>德力西</t>
  </si>
  <si>
    <t>漏电保护插座10A 5孔</t>
  </si>
  <si>
    <t>漏电保护器插座-德力西16A(个)</t>
  </si>
  <si>
    <t>漏电保护器插座16A３孔</t>
  </si>
  <si>
    <t>白盖板-畅达 86*86(个)</t>
  </si>
  <si>
    <t>畅达</t>
  </si>
  <si>
    <t>白盖板86*86</t>
  </si>
  <si>
    <t>多股多芯铜芯护套线</t>
  </si>
  <si>
    <t>金龙羽</t>
  </si>
  <si>
    <t>（紧包式）-RVV 2×1.5，100米/卷</t>
  </si>
  <si>
    <t>RVV 3×1.5平方，100米/卷</t>
  </si>
  <si>
    <t>RVV 3×2.5平方，100米/卷</t>
  </si>
  <si>
    <t>RVV 3×4平方 ，100米/卷</t>
  </si>
  <si>
    <t>RVV 3×0.75平方，100米/卷</t>
  </si>
  <si>
    <t>护套线-粤联讯 3*4+1*2.5mm2(米)</t>
  </si>
  <si>
    <t>3*4+1*2.5mm2，100米/卷</t>
  </si>
  <si>
    <t>三芯护套线-德力西 3*1.0(米)</t>
  </si>
  <si>
    <t>3*1.0mm2，100米/卷</t>
  </si>
  <si>
    <t>O型冷压端子-2.5㎜*3</t>
  </si>
  <si>
    <t>OLKWL（瓦力）、牛时、美保固</t>
  </si>
  <si>
    <t>2.5㎜*3</t>
  </si>
  <si>
    <t>100个/包</t>
  </si>
  <si>
    <t>报价单位：个</t>
  </si>
  <si>
    <t>开口铜鼻子-16A</t>
  </si>
  <si>
    <t>20A</t>
  </si>
  <si>
    <t>开口铜鼻子-25A</t>
  </si>
  <si>
    <t>30A</t>
  </si>
  <si>
    <t>开口铜鼻子-30A</t>
  </si>
  <si>
    <t>50A</t>
  </si>
  <si>
    <t>50个/包</t>
  </si>
  <si>
    <t>开口铜鼻子-100A</t>
  </si>
  <si>
    <t>100A</t>
  </si>
  <si>
    <t>20个/包</t>
  </si>
  <si>
    <t>胶塞-φ6 三角(扎)</t>
  </si>
  <si>
    <t>胶塞-φ6</t>
  </si>
  <si>
    <t>PVC管直通(宝狮)-4分(个)</t>
  </si>
  <si>
    <t>宝狮、联塑、日丰</t>
  </si>
  <si>
    <t>PVC线管 直通4分</t>
  </si>
  <si>
    <t>PVC管弯头(宝狮)-4分(个)</t>
  </si>
  <si>
    <t>PVC线管 弯头4分</t>
  </si>
  <si>
    <t>PVC管卡(宝狮)-4分(个)</t>
  </si>
  <si>
    <t>PVC线管 管卡4分</t>
  </si>
  <si>
    <t>PVC线管-4分 宝狮/畅达(根)</t>
  </si>
  <si>
    <t>PVC线管-6分 宝狮(根)</t>
  </si>
  <si>
    <t>6分</t>
  </si>
  <si>
    <t>PVC线槽-4分 畅达(根)</t>
  </si>
  <si>
    <t>畅达、嘉达斯、联塑</t>
  </si>
  <si>
    <t>PVC线槽-4分 20*10 2米/根</t>
  </si>
  <si>
    <t>塑料堵头-见样品(个)</t>
  </si>
  <si>
    <t>铜鼻子接线端-10平方(个)</t>
  </si>
  <si>
    <t>伊莱科（ELECALL）</t>
  </si>
  <si>
    <t>OT10-8  10平方MM</t>
  </si>
  <si>
    <t>铜鼻子接线端-6平方(个)</t>
  </si>
  <si>
    <t>OT6-8   6平方MM</t>
  </si>
  <si>
    <t>铜鼻子接线端-4平方(个)</t>
  </si>
  <si>
    <t>OT4-6    4平方MM</t>
  </si>
  <si>
    <t>热缩管-直径：10mm</t>
  </si>
  <si>
    <t>10mm</t>
  </si>
  <si>
    <t>瓷保险管-4A 10×38/沪工(个)</t>
  </si>
  <si>
    <t>4A   10×38</t>
  </si>
  <si>
    <t>空开轨道(米)</t>
  </si>
  <si>
    <t>空气开关安装轨</t>
  </si>
  <si>
    <t>继电器-欧姆龙 12VDC 5脚(个)</t>
  </si>
  <si>
    <t>欧姆龙</t>
  </si>
  <si>
    <t>MY2N-GSDC12V 5脚</t>
  </si>
  <si>
    <t>中间继电器- 欧姆龙 MY2N-GS 8脚 12V 带原装底座(套)</t>
  </si>
  <si>
    <t>MY2N-GS 8脚 12V</t>
  </si>
  <si>
    <t>中间继电器-欧姆龙 MY2N-GS 8脚 AC-220V带原装底座(套)</t>
  </si>
  <si>
    <t>MY2N-GS 8脚 AC-220V</t>
  </si>
  <si>
    <t>电工胶布-0.2χ19mmx10Y(卷)</t>
  </si>
  <si>
    <t>美迅、公牛、正泰</t>
  </si>
  <si>
    <t>0.2*19mm*10米</t>
  </si>
  <si>
    <t>自锁式尼龙扎带-4*150mm(包)</t>
  </si>
  <si>
    <t>海泰、LTS/力泰、睿诚</t>
  </si>
  <si>
    <t>4*150mm（500根/包）</t>
  </si>
  <si>
    <t>按1根价格进行报价</t>
  </si>
  <si>
    <t>自锁式尼龙扎带-8×250(包)</t>
  </si>
  <si>
    <t>8×250mm（250根/包）</t>
  </si>
  <si>
    <t>自锁式尼龙扎带-8×400(包)</t>
  </si>
  <si>
    <t>8×400mm(250根/包)</t>
  </si>
  <si>
    <t>工程接线盘-公牛 50m/10A(个)</t>
  </si>
  <si>
    <t>公牛</t>
  </si>
  <si>
    <t>GN-804L 50M/10A 3x2.5mm² 2500W 带漏电保护</t>
  </si>
  <si>
    <t>浮球式水位阀（MAC3 玛赫）-KEY 250V 15A(个)</t>
  </si>
  <si>
    <t>玛赫</t>
  </si>
  <si>
    <t>MAC3-KEY 250V 15A</t>
  </si>
  <si>
    <t>不锈钢喷泉泵-上海三维 QS201-7-18-0.75 DN40/220V(台)</t>
  </si>
  <si>
    <t>上海三维</t>
  </si>
  <si>
    <t>QS201-7-18-0.75 DN40/220V</t>
  </si>
  <si>
    <t>喷泉潜水泵-徐州环球泵业 QSP65-13-4.0(台)</t>
  </si>
  <si>
    <t>徐州环球泵业</t>
  </si>
  <si>
    <t>QSP65-13-4.0</t>
  </si>
  <si>
    <t>潜水排污泵-AS-30(台)</t>
  </si>
  <si>
    <t>奥利泵业、昂龙</t>
  </si>
  <si>
    <t>AS-30</t>
  </si>
  <si>
    <t>不锈钢潜水泵-聚以 25QDX1.5-22-0.75(台)</t>
  </si>
  <si>
    <t>25QDX1.5-22-0.75</t>
  </si>
  <si>
    <t>0号柴油(升)</t>
  </si>
  <si>
    <t>0号柴油</t>
  </si>
  <si>
    <t>升</t>
  </si>
  <si>
    <t>柴油价格+服务费</t>
  </si>
  <si>
    <t>应急灯电池-6V2500mAh(排/5个)</t>
  </si>
  <si>
    <t>消防</t>
  </si>
  <si>
    <t>元亨、上海法康</t>
  </si>
  <si>
    <t>6V2500mAh</t>
  </si>
  <si>
    <t>5个/排</t>
  </si>
  <si>
    <t>蓄电池-12V 24Ah(个)</t>
  </si>
  <si>
    <t>YUASA/汤浅</t>
  </si>
  <si>
    <t>12V24Ah</t>
  </si>
  <si>
    <t>蓄电池-12V 12Ah 15.2*10*9.5(个)</t>
  </si>
  <si>
    <t>12V 12Ah 15.2*10*9.5CM</t>
  </si>
  <si>
    <t>蓄电池-Panasonic 12V/38Ah 现场见样(个)</t>
  </si>
  <si>
    <t>12V/38Ah</t>
  </si>
  <si>
    <t>蓄电池-LIKELONG NP7-12 汤浅(个)</t>
  </si>
  <si>
    <t>汤浅</t>
  </si>
  <si>
    <t>NP7-12</t>
  </si>
  <si>
    <t>应急灯电池 见样品 AA-900 900mAh 2.4V(个)</t>
  </si>
  <si>
    <t>锦业华</t>
  </si>
  <si>
    <t>AA-900  900mAh 2.4V</t>
  </si>
  <si>
    <t>疏散指示灯(元亨)- YH-BLZD-1LRXOE 3W-118(套)</t>
  </si>
  <si>
    <t>元亨</t>
  </si>
  <si>
    <t>YH-BLZD-1LRXOE 3W-118</t>
  </si>
  <si>
    <t>敏华消防应急照明电源N-ZLZD-E600W1980</t>
  </si>
  <si>
    <t>敏华</t>
  </si>
  <si>
    <t>N-ZLZD-E600W1980</t>
  </si>
  <si>
    <t>消防应急灯-三雄极光-SJ-ZFZD-E2W-Y10A（个）</t>
  </si>
  <si>
    <t>SJ-ZFZD-E2W-Y10A</t>
  </si>
  <si>
    <t>光电感烟火灾探测器-西门子 OP720-CN(套)</t>
  </si>
  <si>
    <t>西门子</t>
  </si>
  <si>
    <t>OP720-CN</t>
  </si>
  <si>
    <t>马鞍式水流指示器-ZSJZ150(A)-W 天广消防公司(套)</t>
  </si>
  <si>
    <t>天广</t>
  </si>
  <si>
    <t>ZSJZ150(A)-W</t>
  </si>
  <si>
    <t>压力开关-ZSJY1.6BP-S 1.6MPA，上海金盾消防公司(个)</t>
  </si>
  <si>
    <t>金盾</t>
  </si>
  <si>
    <t>ZSJY1.6BP-S 1.6MPA 两组线</t>
  </si>
  <si>
    <t>输入/输出模块-西门子 FDCIO221-CN(套)</t>
  </si>
  <si>
    <t>FDCIO221-CN</t>
  </si>
  <si>
    <t>电磁门吸-ALAND MS60(Q) DC12V配电源(套)</t>
  </si>
  <si>
    <t>ALAND</t>
  </si>
  <si>
    <t>MS60(F)</t>
  </si>
  <si>
    <t>电磁门吸-ALAND MS60(F) DC12V配电源(套)</t>
  </si>
  <si>
    <t>防火门玻璃-980*180*30（附检验报告）(块)</t>
  </si>
  <si>
    <t>宝盾</t>
  </si>
  <si>
    <t>FFB-30-A1.50</t>
  </si>
  <si>
    <t>防火门玻璃-1170*170*30（附检验报告）(块)</t>
  </si>
  <si>
    <t>红外线灯泡-250W/220V 1楼自助餐厅厨房切肉暖炉用(个)</t>
  </si>
  <si>
    <t>红外线灯泡-250W/220V</t>
  </si>
  <si>
    <t>百年燃气蒸柜e型门密封胶边(米)</t>
  </si>
  <si>
    <t>百年</t>
  </si>
  <si>
    <t>e型门密封胶边</t>
  </si>
  <si>
    <t>燃气蒸柜门把手(个)</t>
  </si>
  <si>
    <t>定制</t>
  </si>
  <si>
    <t>炉头风机按钮开关-ema 2SWA 220V(个)</t>
  </si>
  <si>
    <t>EMA</t>
  </si>
  <si>
    <t>2SWA 220V</t>
  </si>
  <si>
    <t>点火器-OCE-K339L AC220V(个)</t>
  </si>
  <si>
    <t>OCE</t>
  </si>
  <si>
    <t>K339L AC220V</t>
  </si>
  <si>
    <t>炒炉点火针-百年 见样品(根)</t>
  </si>
  <si>
    <t>炉中圈-4寸(个)</t>
  </si>
  <si>
    <t>４寸</t>
  </si>
  <si>
    <t>厨房烟罩油烟网-500*500 见样品(块)</t>
  </si>
  <si>
    <t>500*500MM</t>
  </si>
  <si>
    <t>不锈钢运水烟罩离心扇-BETOGT 45*45*15CM(个)</t>
  </si>
  <si>
    <t>BETOGT</t>
  </si>
  <si>
    <t>BETOGT 45*45*15CM</t>
  </si>
  <si>
    <t>炒炉风机-(台)</t>
  </si>
  <si>
    <t>常州恒益（SOHON）</t>
  </si>
  <si>
    <t>　　FL148029d-01D 130瓦 5600Rpm 223V 50HZ</t>
  </si>
  <si>
    <t>白乳胶</t>
  </si>
  <si>
    <t>龙马</t>
  </si>
  <si>
    <t>无醛白乳胶</t>
  </si>
  <si>
    <t>１4ＫＧ／桶</t>
  </si>
  <si>
    <t>万能胶</t>
  </si>
  <si>
    <t>立时得</t>
  </si>
  <si>
    <t>2335＃宝剑</t>
  </si>
  <si>
    <t>天那水</t>
  </si>
  <si>
    <t>长颈鹿</t>
  </si>
  <si>
    <t>333＃　</t>
  </si>
  <si>
    <t>4L／桶</t>
  </si>
  <si>
    <t>303＃　　</t>
  </si>
  <si>
    <t>金刚喷漆（光油、白色）</t>
  </si>
  <si>
    <t>承中</t>
  </si>
  <si>
    <t>白色、透明</t>
  </si>
  <si>
    <t>450ｍｌ／罐</t>
  </si>
  <si>
    <t>腻子粉</t>
  </si>
  <si>
    <t>立邦</t>
  </si>
  <si>
    <t>内墙腻子粉</t>
  </si>
  <si>
    <t>２5ＫＧ　／包</t>
  </si>
  <si>
    <t>伟业双面免漆板　2440*1220*5MM</t>
  </si>
  <si>
    <t>双面免漆板　2440*1220*5MM</t>
  </si>
  <si>
    <t>铜挂锁-40㎜（汉山）(把)</t>
  </si>
  <si>
    <t>汉山</t>
  </si>
  <si>
    <t>铜挂锁-40㎜</t>
  </si>
  <si>
    <t>把</t>
  </si>
  <si>
    <t>铜挂锁-60㎜（汉山）(把)</t>
  </si>
  <si>
    <t>铜挂锁-６０㎜</t>
  </si>
  <si>
    <t>电池-9V 金霸王(个)</t>
  </si>
  <si>
    <t>金霸王</t>
  </si>
  <si>
    <t>9V</t>
  </si>
  <si>
    <t>尖嘴钳-马牌(把)</t>
  </si>
  <si>
    <t>马牌</t>
  </si>
  <si>
    <t>６寸</t>
  </si>
  <si>
    <t>试电笔（史丹利）-66-119(支)</t>
  </si>
  <si>
    <t>史丹利</t>
  </si>
  <si>
    <t>66-119</t>
  </si>
  <si>
    <t>斜口钳(马牌/史丹利)-8寸(把)</t>
  </si>
  <si>
    <t>马牌/史丹利</t>
  </si>
  <si>
    <t>8寸</t>
  </si>
  <si>
    <t>防汛帆布沙袋-25cm×80cm采用4×4高密度帆布/自带抽绳(个)</t>
  </si>
  <si>
    <t>25cm×80cm4×4高密度帆布/自带抽绳</t>
  </si>
  <si>
    <t>安全绳-12mm(米)</t>
  </si>
  <si>
    <t>ø12mm</t>
  </si>
  <si>
    <t>总计</t>
  </si>
  <si>
    <t>附件2-2</t>
  </si>
  <si>
    <t>五洲宾馆工程耗材年度供应商采购项目市场价格调研价格反馈表-非常用项</t>
  </si>
  <si>
    <t>（供应商名称）</t>
  </si>
  <si>
    <t>烟斗铰(付)</t>
  </si>
  <si>
    <t>固特GUTE</t>
  </si>
  <si>
    <t>烟斗铰-平面(直弯/全盖）固装款</t>
  </si>
  <si>
    <t>付</t>
  </si>
  <si>
    <t>中弯（半盖）固装款</t>
  </si>
  <si>
    <t>大弯（无盖）固装款</t>
  </si>
  <si>
    <t>裁纸刀片-LCB-5018mm （TAJIMA）(片)</t>
  </si>
  <si>
    <t>TAJIMA</t>
  </si>
  <si>
    <t>LCB-5018mm（10片/盒）</t>
  </si>
  <si>
    <t>按单片价格报价</t>
  </si>
  <si>
    <t>羊毛刷-3寸（椰树）(把)</t>
  </si>
  <si>
    <t>椰树</t>
  </si>
  <si>
    <t>3寸</t>
  </si>
  <si>
    <t>羊毛刷-4寸（椰树）(把)</t>
  </si>
  <si>
    <t>4寸</t>
  </si>
  <si>
    <t>油漆刷-3寸（椰树）(把)</t>
  </si>
  <si>
    <t>闭门器-新星（活动ZA-83）(个)</t>
  </si>
  <si>
    <t>新星</t>
  </si>
  <si>
    <t>活动ZA-83</t>
  </si>
  <si>
    <t>金汤水不漏-5kg*5包(公斤)</t>
  </si>
  <si>
    <t>金汤</t>
  </si>
  <si>
    <t>高分子补漏剂</t>
  </si>
  <si>
    <t>５ＫＧ　／包</t>
  </si>
  <si>
    <t>金装净味5合1墙面漆-多乐士 18L(桶)</t>
  </si>
  <si>
    <t>金装净味5合1墙面漆</t>
  </si>
  <si>
    <t>18L(桶）</t>
  </si>
  <si>
    <t>三角皮带-B96(三星)(条)</t>
  </si>
  <si>
    <t>三星</t>
  </si>
  <si>
    <t>B96</t>
  </si>
  <si>
    <t>金刚喷剂-承中 白色/透明 450ml(瓶)</t>
  </si>
  <si>
    <t>450ml(瓶)</t>
  </si>
  <si>
    <t>生料带-20mmx0.1x20m(卷)</t>
  </si>
  <si>
    <t>20mmx0.1x20m(卷)</t>
  </si>
  <si>
    <t>自粘性橡胶带-美迅 J-10(盒)</t>
  </si>
  <si>
    <t>美迅</t>
  </si>
  <si>
    <t>J-10(盒)</t>
  </si>
  <si>
    <t>盒</t>
  </si>
  <si>
    <t>快开接管龙头-4分 BOS(个)</t>
  </si>
  <si>
    <t>快开带网龙头-4分 BOS(个)</t>
  </si>
  <si>
    <t>不锈钢角阀-4分(BOS)(个)</t>
  </si>
  <si>
    <t>铜闸阀-6分（埃美柯）(个)</t>
  </si>
  <si>
    <t>止回阀-DN80 H74X-16C（塘正）(个)</t>
  </si>
  <si>
    <t>塘正</t>
  </si>
  <si>
    <t>DN80 H74X-16C</t>
  </si>
  <si>
    <t>冷热水龙头-九井 JJ3100E(个)</t>
  </si>
  <si>
    <t>九井</t>
  </si>
  <si>
    <t>JJ3100E</t>
  </si>
  <si>
    <t>铜对丝-DN15 BOS(个)</t>
  </si>
  <si>
    <t>柏奥斯（BOS）</t>
  </si>
  <si>
    <t>DN15</t>
  </si>
  <si>
    <t>铜堵头-DN15(个)</t>
  </si>
  <si>
    <t>不锈钢对丝-DN15(个)</t>
  </si>
  <si>
    <t>不锈钢直通-4分(个)</t>
  </si>
  <si>
    <t>铜补芯-DN25变DN20(个)</t>
  </si>
  <si>
    <t>DN25变DN20</t>
  </si>
  <si>
    <t>马桶专用螺母-K3384(个)</t>
  </si>
  <si>
    <t>K3384国产配套，带拉铆铜套管</t>
  </si>
  <si>
    <t>分水器（GROHE高仪)(个)</t>
  </si>
  <si>
    <t>GROHE</t>
  </si>
  <si>
    <t>浴缸分水器（上下出水）</t>
  </si>
  <si>
    <t>生饮水绕线过滤芯 5u（华膜）(根)</t>
  </si>
  <si>
    <t>华膜</t>
  </si>
  <si>
    <t>5u过滤芯，10寸（250MM）</t>
  </si>
  <si>
    <t>不锈钢软管（双母）-500mm/双母扣（BOS）(根)</t>
  </si>
  <si>
    <t>500mm/双母扣</t>
  </si>
  <si>
    <t>不锈钢软管（双母）-1m（BOS）(根)</t>
  </si>
  <si>
    <t>1m（BOS）</t>
  </si>
  <si>
    <t>管道疏通剂(300克/瓶)</t>
  </si>
  <si>
    <t>EVGULA</t>
  </si>
  <si>
    <t>(300克/瓶)</t>
  </si>
  <si>
    <t>三氯异氰尿酸消毒片- 白色片状缓释片2g/片 50kg/桶</t>
  </si>
  <si>
    <t>池贝斯POOLBES</t>
  </si>
  <si>
    <t>50kg/桶</t>
  </si>
  <si>
    <t>WD-40除锈剂 -300ml(支)</t>
  </si>
  <si>
    <t>WD-40</t>
  </si>
  <si>
    <t>除锈防锈润滑剂</t>
  </si>
  <si>
    <t>切割片-φ100（大白鲨）(个)</t>
  </si>
  <si>
    <t>大白鲨</t>
  </si>
  <si>
    <t>锅炉缓蚀阻垢剂-LW-101(桶)</t>
  </si>
  <si>
    <t>晋诚牌</t>
  </si>
  <si>
    <t>锅炉缓蚀阻垢剂-LW-101</t>
  </si>
  <si>
    <t>(桶)</t>
  </si>
  <si>
    <t>锅炉回水系统缓蚀剂-LW-104(桶)</t>
  </si>
  <si>
    <t>磷酸盐工作溶液(ml)</t>
  </si>
  <si>
    <t>磷酸盐标准溶液1ml/100mg</t>
  </si>
  <si>
    <t>ml</t>
  </si>
  <si>
    <t>按 1 ml价格进行报价</t>
  </si>
  <si>
    <t>钼酸铵一硫酸混合溶液(ml)</t>
  </si>
  <si>
    <t>钼酸铵一硫酸混合溶液</t>
  </si>
  <si>
    <t>氯化亚锡溶液(ml)</t>
  </si>
  <si>
    <t>氯化亚锡甘油溶液1%</t>
  </si>
  <si>
    <t>工业盐(公斤)</t>
  </si>
  <si>
    <t>粤盐、鑫超化工、唐丰粗盐</t>
  </si>
  <si>
    <t>氯化钠&gt;97%</t>
  </si>
  <si>
    <t>50KG/袋</t>
  </si>
  <si>
    <t>锅炉给水脱氧剂-CL-02(桶)</t>
  </si>
  <si>
    <t>锅炉给水脱氧剂-CL-02</t>
  </si>
  <si>
    <t>花洒头(见样品)(个)</t>
  </si>
  <si>
    <t>原产品无型号</t>
  </si>
  <si>
    <t>花洒软管-1.5m（BOS）(根)</t>
  </si>
  <si>
    <t>4分，1.5米</t>
  </si>
  <si>
    <t>马桶水箱胶拍（A）-GP83064（科勒）(个)</t>
  </si>
  <si>
    <t>GP83064</t>
  </si>
  <si>
    <t>马桶水箱胶拍（B）-1128055（科勒）(个)</t>
  </si>
  <si>
    <t>马桶拍盖1128055</t>
  </si>
  <si>
    <t>缓降马桶盖板-科勒 K-4713T-0(个)</t>
  </si>
  <si>
    <t>K-4713T-0</t>
  </si>
  <si>
    <t>LED球泡灯-7W/暖白色(个)</t>
  </si>
  <si>
    <t>7W/暖/白色</t>
  </si>
  <si>
    <t>LED蜡烛灯-E14 3W/3000K/2700K(个)</t>
  </si>
  <si>
    <t>3W/3000K/2700K</t>
  </si>
  <si>
    <t>LED灯带-雷士-220V/4000K 配接头(米)</t>
  </si>
  <si>
    <t>LED柔光灯带-220V/4000K 含电源线及灯带卡</t>
  </si>
  <si>
    <t>LED灯泡-15W/3000K(个)</t>
  </si>
  <si>
    <t>15W/3000K</t>
  </si>
  <si>
    <t>T5 LED一体化支架节能灯-三雄极光 16W/1.2米 白光(支)</t>
  </si>
  <si>
    <t>16W/1.2米 白光</t>
  </si>
  <si>
    <t>LED透明尖泡-飞利浦 3.5W/2700K(个)</t>
  </si>
  <si>
    <t>3.5W/2700K</t>
  </si>
  <si>
    <t>二、三极插座（TCL罗格朗）-10A/250V(个)</t>
  </si>
  <si>
    <t>TCL罗格朗</t>
  </si>
  <si>
    <t>10A/250V</t>
  </si>
  <si>
    <t>二、三极带开关插座（松本）-10A(个)</t>
  </si>
  <si>
    <t>三极带开关插座(松本)-16A(个)</t>
  </si>
  <si>
    <t>16A</t>
  </si>
  <si>
    <t>三扁插头-10A/220V(个)</t>
  </si>
  <si>
    <t>10A/220V</t>
  </si>
  <si>
    <t>明装底盒-线槽、线管(个)</t>
  </si>
  <si>
    <t>电源排插-1.8米公牛 GN-317 6孔位 (个)</t>
  </si>
  <si>
    <t xml:space="preserve"> GN-317 6孔位1.8米</t>
  </si>
  <si>
    <t>公牛排插-GN-316 3米(个)</t>
  </si>
  <si>
    <t>GN-316 　　3米</t>
  </si>
  <si>
    <t>阻燃单芯单股硬铜线ZC-BV 1.5mm² 金龙羽 (米)</t>
  </si>
  <si>
    <t>金龙羽、成天泰、金环宇</t>
  </si>
  <si>
    <t>ZC-BV 1.5mm²，100米/卷</t>
  </si>
  <si>
    <t>阻燃单芯多股铜线ZC-BVR2.5mm²金龙羽(米)</t>
  </si>
  <si>
    <t>ZC-BVR2.5mm² ，100米/卷</t>
  </si>
  <si>
    <t>阻燃单芯多股铜线ZC-BVR4mm²金龙羽(米)</t>
  </si>
  <si>
    <t>ZC-BVR4mm² ，100米/卷</t>
  </si>
  <si>
    <t>阻燃单芯单股硬铜线ZC-BV 6mm² 金龙羽 (米)</t>
  </si>
  <si>
    <t>ZC-BV 6mm²，100米/卷</t>
  </si>
  <si>
    <t>阻燃多股铜芯双绞线(花线)2×1.5mm²(米)</t>
  </si>
  <si>
    <t>ZC-RVS-2*1.5mm² ，100米/卷</t>
  </si>
  <si>
    <t>接线端子-10A</t>
  </si>
  <si>
    <t>排</t>
  </si>
  <si>
    <t>接线端子-20A</t>
  </si>
  <si>
    <t>陶瓷灯头-E27 路灯用(个)</t>
  </si>
  <si>
    <t>E27 NVC</t>
  </si>
  <si>
    <t>双极漏电断路器（海格）-AD616M 16A(个)</t>
  </si>
  <si>
    <t>海格</t>
  </si>
  <si>
    <t xml:space="preserve">AD616M 16A </t>
  </si>
  <si>
    <t xml:space="preserve">空气开关带漏保 </t>
  </si>
  <si>
    <t>ABB空气开关带漏保 10105180 GSH201 AC-C25/0.03漏电保护开关</t>
  </si>
  <si>
    <t>双极漏电断路器（海格）-CD240M1 40A(个)</t>
  </si>
  <si>
    <t>CD240M1 40A</t>
  </si>
  <si>
    <t>四极漏电保护器(海格)-CD425M1 25A(个)</t>
  </si>
  <si>
    <t>CD425M1 25A</t>
  </si>
  <si>
    <t>四极漏电保护器(海格)-CD440M1 40A(个)</t>
  </si>
  <si>
    <t>CD440M1 40A</t>
  </si>
  <si>
    <t>防火门锁-安恒通 KS80003G(把)</t>
  </si>
  <si>
    <t>安恒通</t>
  </si>
  <si>
    <t>KS80003G中标（304）</t>
  </si>
  <si>
    <t>点火控制器-OCE-K339L(个)</t>
  </si>
  <si>
    <t>K339L</t>
  </si>
  <si>
    <t>高弯单冷入墙式厨房龙头(个)</t>
  </si>
  <si>
    <t>高弯单冷入墙式 106E</t>
  </si>
  <si>
    <t>高弯单冷立式厨房龙头(个)</t>
  </si>
  <si>
    <t>高弯单冷立式  A02E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</si>
</sst>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&quot;￥&quot;#,##0.00_);[Red]\(&quot;￥&quot;#,##0.00\)"/>
  </numFmts>
  <fonts count="30">
    <font>
      <sz val="12"/>
      <name val="等线"/>
      <charset val="134"/>
      <scheme val="minor"/>
    </font>
    <font>
      <b/>
      <sz val="14"/>
      <name val="宋体"/>
      <charset val="134"/>
    </font>
    <font>
      <sz val="14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8"/>
      <name val="宋体"/>
      <charset val="134"/>
    </font>
    <font>
      <sz val="18"/>
      <name val="宋体"/>
      <charset val="134"/>
    </font>
    <font>
      <sz val="18"/>
      <name val="等线"/>
      <charset val="134"/>
      <scheme val="minor"/>
    </font>
    <font>
      <u/>
      <sz val="18"/>
      <name val="等线"/>
      <charset val="0"/>
      <scheme val="minor"/>
    </font>
    <font>
      <sz val="18"/>
      <name val="Times New Roman"/>
      <charset val="134"/>
    </font>
    <font>
      <sz val="11"/>
      <color theme="1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 wrapText="1"/>
    </xf>
    <xf numFmtId="43" fontId="10" fillId="0" borderId="0" applyFont="0" applyFill="0" applyBorder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42" fontId="1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3" borderId="8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4" borderId="11" applyNumberFormat="0" applyAlignment="0" applyProtection="0">
      <alignment vertical="center"/>
    </xf>
    <xf numFmtId="0" fontId="20" fillId="5" borderId="12" applyNumberFormat="0" applyAlignment="0" applyProtection="0">
      <alignment vertical="center"/>
    </xf>
    <xf numFmtId="0" fontId="21" fillId="5" borderId="11" applyNumberFormat="0" applyAlignment="0" applyProtection="0">
      <alignment vertical="center"/>
    </xf>
    <xf numFmtId="0" fontId="22" fillId="6" borderId="13" applyNumberFormat="0" applyAlignment="0" applyProtection="0">
      <alignment vertical="center"/>
    </xf>
    <xf numFmtId="0" fontId="23" fillId="0" borderId="14" applyNumberFormat="0" applyFill="0" applyAlignment="0" applyProtection="0">
      <alignment vertical="center"/>
    </xf>
    <xf numFmtId="0" fontId="24" fillId="0" borderId="15" applyNumberFormat="0" applyFill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</cellStyleXfs>
  <cellXfs count="59">
    <xf numFmtId="0" fontId="0" fillId="0" borderId="0" xfId="0" applyAlignment="1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2" fillId="0" borderId="0" xfId="0" applyFont="1" applyFill="1">
      <alignment vertical="center" wrapText="1"/>
    </xf>
    <xf numFmtId="0" fontId="2" fillId="0" borderId="0" xfId="0" applyFont="1" applyFill="1" applyAlignment="1" applyProtection="1">
      <alignment horizontal="center" vertical="center" wrapText="1"/>
    </xf>
    <xf numFmtId="9" fontId="2" fillId="0" borderId="0" xfId="3" applyFont="1" applyFill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1" fillId="2" borderId="0" xfId="0" applyFont="1" applyFill="1" applyAlignment="1" applyProtection="1">
      <alignment horizontal="left" vertical="center" wrapText="1"/>
    </xf>
    <xf numFmtId="0" fontId="2" fillId="2" borderId="0" xfId="0" applyFont="1" applyFill="1" applyAlignment="1" applyProtection="1">
      <alignment horizontal="center" vertical="center" wrapText="1"/>
    </xf>
    <xf numFmtId="9" fontId="2" fillId="2" borderId="0" xfId="3" applyFont="1" applyFill="1" applyAlignment="1">
      <alignment horizontal="center" vertical="center" wrapText="1"/>
    </xf>
    <xf numFmtId="0" fontId="4" fillId="2" borderId="0" xfId="0" applyFont="1" applyFill="1" applyAlignment="1" applyProtection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5" fillId="2" borderId="0" xfId="0" applyFont="1" applyFill="1" applyAlignment="1">
      <alignment horizontal="left" vertical="center" wrapText="1"/>
    </xf>
    <xf numFmtId="9" fontId="5" fillId="2" borderId="0" xfId="3" applyFont="1" applyFill="1" applyAlignment="1">
      <alignment horizontal="right" vertical="center" wrapText="1"/>
    </xf>
    <xf numFmtId="0" fontId="5" fillId="2" borderId="1" xfId="0" applyFont="1" applyFill="1" applyBorder="1" applyAlignment="1" applyProtection="1">
      <alignment horizontal="center" vertical="center" wrapText="1"/>
    </xf>
    <xf numFmtId="0" fontId="5" fillId="2" borderId="2" xfId="0" applyFont="1" applyFill="1" applyBorder="1" applyAlignment="1" applyProtection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 applyProtection="1">
      <alignment horizontal="center" vertical="center" wrapText="1"/>
    </xf>
    <xf numFmtId="0" fontId="6" fillId="2" borderId="2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6" fillId="0" borderId="3" xfId="0" applyFont="1" applyFill="1" applyBorder="1" applyAlignment="1" applyProtection="1">
      <alignment horizontal="center" vertical="center" wrapText="1"/>
    </xf>
    <xf numFmtId="0" fontId="6" fillId="0" borderId="2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 applyProtection="1">
      <alignment horizontal="center" vertical="center" wrapText="1"/>
    </xf>
    <xf numFmtId="0" fontId="6" fillId="0" borderId="1" xfId="0" applyNumberFormat="1" applyFont="1" applyFill="1" applyBorder="1" applyAlignment="1" applyProtection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 wrapText="1"/>
    </xf>
    <xf numFmtId="0" fontId="2" fillId="2" borderId="0" xfId="0" applyFont="1" applyFill="1" applyAlignment="1">
      <alignment horizontal="center" vertical="center" wrapText="1"/>
    </xf>
    <xf numFmtId="0" fontId="5" fillId="2" borderId="0" xfId="0" applyFont="1" applyFill="1" applyAlignment="1">
      <alignment horizontal="center" vertical="center" wrapText="1"/>
    </xf>
    <xf numFmtId="177" fontId="5" fillId="2" borderId="2" xfId="0" applyNumberFormat="1" applyFont="1" applyFill="1" applyBorder="1" applyAlignment="1">
      <alignment horizontal="center" vertical="center" wrapText="1"/>
    </xf>
    <xf numFmtId="177" fontId="5" fillId="2" borderId="5" xfId="0" applyNumberFormat="1" applyFont="1" applyFill="1" applyBorder="1" applyAlignment="1">
      <alignment horizontal="center" vertical="center" wrapText="1"/>
    </xf>
    <xf numFmtId="177" fontId="5" fillId="2" borderId="1" xfId="0" applyNumberFormat="1" applyFont="1" applyFill="1" applyBorder="1" applyAlignment="1">
      <alignment horizontal="center" vertical="center" wrapText="1"/>
    </xf>
    <xf numFmtId="9" fontId="5" fillId="2" borderId="1" xfId="3" applyFont="1" applyFill="1" applyBorder="1" applyAlignment="1">
      <alignment horizontal="center" vertical="center" wrapText="1"/>
    </xf>
    <xf numFmtId="177" fontId="6" fillId="0" borderId="1" xfId="0" applyNumberFormat="1" applyFont="1" applyFill="1" applyBorder="1" applyAlignment="1">
      <alignment horizontal="center" vertical="center" wrapText="1"/>
    </xf>
    <xf numFmtId="9" fontId="6" fillId="0" borderId="1" xfId="3" applyNumberFormat="1" applyFont="1" applyFill="1" applyBorder="1" applyAlignment="1">
      <alignment horizontal="center" vertical="center" wrapText="1"/>
    </xf>
    <xf numFmtId="0" fontId="5" fillId="0" borderId="6" xfId="0" applyFont="1" applyFill="1" applyBorder="1" applyAlignment="1" applyProtection="1">
      <alignment horizontal="center" vertical="center" wrapText="1"/>
    </xf>
    <xf numFmtId="0" fontId="6" fillId="0" borderId="6" xfId="0" applyFont="1" applyFill="1" applyBorder="1" applyAlignment="1" applyProtection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9" fontId="6" fillId="0" borderId="1" xfId="3" applyFont="1" applyFill="1" applyBorder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0" fontId="6" fillId="0" borderId="0" xfId="0" applyFont="1" applyFill="1">
      <alignment vertical="center" wrapText="1"/>
    </xf>
    <xf numFmtId="0" fontId="7" fillId="0" borderId="0" xfId="0" applyFont="1" applyFill="1" applyAlignment="1">
      <alignment vertical="center"/>
    </xf>
    <xf numFmtId="0" fontId="6" fillId="0" borderId="0" xfId="0" applyFont="1" applyFill="1" applyAlignment="1">
      <alignment vertical="center"/>
    </xf>
    <xf numFmtId="0" fontId="6" fillId="0" borderId="0" xfId="0" applyFont="1" applyFill="1" applyAlignment="1">
      <alignment horizontal="center" vertical="center" wrapText="1"/>
    </xf>
    <xf numFmtId="9" fontId="6" fillId="0" borderId="0" xfId="3" applyFont="1" applyFill="1" applyAlignment="1">
      <alignment horizontal="center" vertical="center" wrapText="1"/>
    </xf>
    <xf numFmtId="0" fontId="6" fillId="2" borderId="0" xfId="0" applyFont="1" applyFill="1" applyAlignment="1">
      <alignment horizontal="center" vertical="center" wrapText="1"/>
    </xf>
    <xf numFmtId="9" fontId="6" fillId="2" borderId="0" xfId="3" applyFont="1" applyFill="1" applyAlignment="1">
      <alignment horizontal="center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8" fillId="0" borderId="1" xfId="6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8">
    <dxf>
      <font>
        <color rgb="FFDE322C"/>
      </font>
      <fill>
        <patternFill patternType="solid">
          <fgColor rgb="FFFFE9E8"/>
          <bgColor rgb="FFFFE9E8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 xr9:uid="{267968C8-6FFD-4C36-ACC1-9EA1FD1885CA}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10.png"/><Relationship Id="rId98" Type="http://schemas.openxmlformats.org/officeDocument/2006/relationships/image" Target="media/image109.jpeg"/><Relationship Id="rId97" Type="http://schemas.openxmlformats.org/officeDocument/2006/relationships/image" Target="media/image108.png"/><Relationship Id="rId96" Type="http://schemas.openxmlformats.org/officeDocument/2006/relationships/image" Target="media/image107.jpeg"/><Relationship Id="rId95" Type="http://schemas.openxmlformats.org/officeDocument/2006/relationships/image" Target="media/image106.jpeg"/><Relationship Id="rId94" Type="http://schemas.openxmlformats.org/officeDocument/2006/relationships/image" Target="media/image105.png"/><Relationship Id="rId93" Type="http://schemas.openxmlformats.org/officeDocument/2006/relationships/image" Target="media/image104.jpeg"/><Relationship Id="rId92" Type="http://schemas.openxmlformats.org/officeDocument/2006/relationships/image" Target="media/image103.jpeg"/><Relationship Id="rId91" Type="http://schemas.openxmlformats.org/officeDocument/2006/relationships/image" Target="media/image102.jpeg"/><Relationship Id="rId90" Type="http://schemas.openxmlformats.org/officeDocument/2006/relationships/image" Target="media/image101.png"/><Relationship Id="rId9" Type="http://schemas.openxmlformats.org/officeDocument/2006/relationships/image" Target="media/image21.png"/><Relationship Id="rId89" Type="http://schemas.openxmlformats.org/officeDocument/2006/relationships/image" Target="media/image100.png"/><Relationship Id="rId88" Type="http://schemas.openxmlformats.org/officeDocument/2006/relationships/image" Target="media/image99.jpeg"/><Relationship Id="rId87" Type="http://schemas.openxmlformats.org/officeDocument/2006/relationships/image" Target="media/image98.jpeg"/><Relationship Id="rId86" Type="http://schemas.openxmlformats.org/officeDocument/2006/relationships/image" Target="media/image97.png"/><Relationship Id="rId85" Type="http://schemas.openxmlformats.org/officeDocument/2006/relationships/image" Target="media/image96.jpeg"/><Relationship Id="rId84" Type="http://schemas.openxmlformats.org/officeDocument/2006/relationships/image" Target="media/image95.png"/><Relationship Id="rId83" Type="http://schemas.openxmlformats.org/officeDocument/2006/relationships/image" Target="media/image94.png"/><Relationship Id="rId82" Type="http://schemas.openxmlformats.org/officeDocument/2006/relationships/image" Target="media/image93.png"/><Relationship Id="rId81" Type="http://schemas.openxmlformats.org/officeDocument/2006/relationships/image" Target="media/image92.png"/><Relationship Id="rId80" Type="http://schemas.openxmlformats.org/officeDocument/2006/relationships/image" Target="media/image91.jpeg"/><Relationship Id="rId8" Type="http://schemas.openxmlformats.org/officeDocument/2006/relationships/image" Target="media/image20.png"/><Relationship Id="rId79" Type="http://schemas.openxmlformats.org/officeDocument/2006/relationships/image" Target="media/image90.png"/><Relationship Id="rId78" Type="http://schemas.openxmlformats.org/officeDocument/2006/relationships/image" Target="media/image89.png"/><Relationship Id="rId77" Type="http://schemas.openxmlformats.org/officeDocument/2006/relationships/image" Target="media/image88.png"/><Relationship Id="rId76" Type="http://schemas.openxmlformats.org/officeDocument/2006/relationships/image" Target="media/image87.png"/><Relationship Id="rId75" Type="http://schemas.openxmlformats.org/officeDocument/2006/relationships/image" Target="media/image86.png"/><Relationship Id="rId74" Type="http://schemas.openxmlformats.org/officeDocument/2006/relationships/image" Target="media/image85.png"/><Relationship Id="rId73" Type="http://schemas.openxmlformats.org/officeDocument/2006/relationships/image" Target="media/image84.png"/><Relationship Id="rId72" Type="http://schemas.openxmlformats.org/officeDocument/2006/relationships/image" Target="media/image83.png"/><Relationship Id="rId71" Type="http://schemas.openxmlformats.org/officeDocument/2006/relationships/image" Target="media/image82.jpeg"/><Relationship Id="rId70" Type="http://schemas.openxmlformats.org/officeDocument/2006/relationships/image" Target="media/image81.png"/><Relationship Id="rId7" Type="http://schemas.openxmlformats.org/officeDocument/2006/relationships/image" Target="media/image19.png"/><Relationship Id="rId69" Type="http://schemas.openxmlformats.org/officeDocument/2006/relationships/image" Target="media/image80.jpeg"/><Relationship Id="rId68" Type="http://schemas.openxmlformats.org/officeDocument/2006/relationships/image" Target="media/image79.jpeg"/><Relationship Id="rId67" Type="http://schemas.openxmlformats.org/officeDocument/2006/relationships/image" Target="media/image78.png"/><Relationship Id="rId66" Type="http://schemas.openxmlformats.org/officeDocument/2006/relationships/image" Target="media/image77.png"/><Relationship Id="rId65" Type="http://schemas.openxmlformats.org/officeDocument/2006/relationships/image" Target="media/image76.jpeg"/><Relationship Id="rId64" Type="http://schemas.openxmlformats.org/officeDocument/2006/relationships/image" Target="media/image75.jpeg"/><Relationship Id="rId63" Type="http://schemas.openxmlformats.org/officeDocument/2006/relationships/image" Target="media/image74.png"/><Relationship Id="rId62" Type="http://schemas.openxmlformats.org/officeDocument/2006/relationships/image" Target="media/image73.png"/><Relationship Id="rId61" Type="http://schemas.openxmlformats.org/officeDocument/2006/relationships/image" Target="media/image72.jpeg"/><Relationship Id="rId60" Type="http://schemas.openxmlformats.org/officeDocument/2006/relationships/image" Target="media/image71.png"/><Relationship Id="rId6" Type="http://schemas.openxmlformats.org/officeDocument/2006/relationships/image" Target="media/image18.png"/><Relationship Id="rId59" Type="http://schemas.openxmlformats.org/officeDocument/2006/relationships/image" Target="media/image70.png"/><Relationship Id="rId58" Type="http://schemas.openxmlformats.org/officeDocument/2006/relationships/image" Target="media/image69.jpeg"/><Relationship Id="rId57" Type="http://schemas.openxmlformats.org/officeDocument/2006/relationships/image" Target="media/image68.png"/><Relationship Id="rId56" Type="http://schemas.openxmlformats.org/officeDocument/2006/relationships/image" Target="media/image67.jpeg"/><Relationship Id="rId55" Type="http://schemas.openxmlformats.org/officeDocument/2006/relationships/image" Target="media/image66.jpeg"/><Relationship Id="rId54" Type="http://schemas.openxmlformats.org/officeDocument/2006/relationships/image" Target="media/image65.jpeg"/><Relationship Id="rId53" Type="http://schemas.openxmlformats.org/officeDocument/2006/relationships/image" Target="media/image64.jpeg"/><Relationship Id="rId52" Type="http://schemas.openxmlformats.org/officeDocument/2006/relationships/image" Target="media/image63.png"/><Relationship Id="rId51" Type="http://schemas.openxmlformats.org/officeDocument/2006/relationships/image" Target="media/image62.jpeg"/><Relationship Id="rId50" Type="http://schemas.openxmlformats.org/officeDocument/2006/relationships/image" Target="media/image61.png"/><Relationship Id="rId5" Type="http://schemas.openxmlformats.org/officeDocument/2006/relationships/image" Target="media/image17.png"/><Relationship Id="rId49" Type="http://schemas.openxmlformats.org/officeDocument/2006/relationships/image" Target="media/image60.jpeg"/><Relationship Id="rId48" Type="http://schemas.openxmlformats.org/officeDocument/2006/relationships/image" Target="media/image59.jpeg"/><Relationship Id="rId47" Type="http://schemas.openxmlformats.org/officeDocument/2006/relationships/image" Target="media/image58.jpeg"/><Relationship Id="rId46" Type="http://schemas.openxmlformats.org/officeDocument/2006/relationships/image" Target="media/image57.jpeg"/><Relationship Id="rId45" Type="http://schemas.openxmlformats.org/officeDocument/2006/relationships/image" Target="media/image56.jpeg"/><Relationship Id="rId44" Type="http://schemas.openxmlformats.org/officeDocument/2006/relationships/image" Target="media/image55.png"/><Relationship Id="rId43" Type="http://schemas.openxmlformats.org/officeDocument/2006/relationships/image" Target="media/image54.png"/><Relationship Id="rId42" Type="http://schemas.openxmlformats.org/officeDocument/2006/relationships/image" Target="media/image53.jpeg"/><Relationship Id="rId41" Type="http://schemas.openxmlformats.org/officeDocument/2006/relationships/image" Target="media/image52.png"/><Relationship Id="rId40" Type="http://schemas.openxmlformats.org/officeDocument/2006/relationships/image" Target="media/image51.jpeg"/><Relationship Id="rId4" Type="http://schemas.openxmlformats.org/officeDocument/2006/relationships/image" Target="media/image16.png"/><Relationship Id="rId39" Type="http://schemas.openxmlformats.org/officeDocument/2006/relationships/image" Target="media/image50.jpeg"/><Relationship Id="rId38" Type="http://schemas.openxmlformats.org/officeDocument/2006/relationships/image" Target="media/image49.jpeg"/><Relationship Id="rId37" Type="http://schemas.openxmlformats.org/officeDocument/2006/relationships/image" Target="media/image48.jpeg"/><Relationship Id="rId36" Type="http://schemas.openxmlformats.org/officeDocument/2006/relationships/image" Target="media/image47.jpeg"/><Relationship Id="rId35" Type="http://schemas.openxmlformats.org/officeDocument/2006/relationships/image" Target="media/image46.png"/><Relationship Id="rId34" Type="http://schemas.openxmlformats.org/officeDocument/2006/relationships/image" Target="media/image45.png"/><Relationship Id="rId33" Type="http://schemas.openxmlformats.org/officeDocument/2006/relationships/image" Target="media/image44.jpeg"/><Relationship Id="rId32" Type="http://schemas.openxmlformats.org/officeDocument/2006/relationships/image" Target="media/image43.jpeg"/><Relationship Id="rId31" Type="http://schemas.openxmlformats.org/officeDocument/2006/relationships/image" Target="media/image42.jpeg"/><Relationship Id="rId30" Type="http://schemas.openxmlformats.org/officeDocument/2006/relationships/image" Target="media/image41.png"/><Relationship Id="rId3" Type="http://schemas.openxmlformats.org/officeDocument/2006/relationships/image" Target="media/image15.jpeg"/><Relationship Id="rId29" Type="http://schemas.openxmlformats.org/officeDocument/2006/relationships/image" Target="media/image40.jpeg"/><Relationship Id="rId28" Type="http://schemas.openxmlformats.org/officeDocument/2006/relationships/image" Target="media/image39.jpeg"/><Relationship Id="rId27" Type="http://schemas.openxmlformats.org/officeDocument/2006/relationships/image" Target="media/image38.jpeg"/><Relationship Id="rId26" Type="http://schemas.openxmlformats.org/officeDocument/2006/relationships/image" Target="media/image37.jpeg"/><Relationship Id="rId25" Type="http://schemas.openxmlformats.org/officeDocument/2006/relationships/image" Target="media/image36.png"/><Relationship Id="rId24" Type="http://schemas.openxmlformats.org/officeDocument/2006/relationships/image" Target="media/image35.jpeg"/><Relationship Id="rId23" Type="http://schemas.openxmlformats.org/officeDocument/2006/relationships/image" Target="media/image34.jpeg"/><Relationship Id="rId22" Type="http://schemas.openxmlformats.org/officeDocument/2006/relationships/image" Target="media/image33.jpeg"/><Relationship Id="rId21" Type="http://schemas.openxmlformats.org/officeDocument/2006/relationships/image" Target="NULL" TargetMode="External"/><Relationship Id="rId20" Type="http://schemas.openxmlformats.org/officeDocument/2006/relationships/image" Target="media/image32.png"/><Relationship Id="rId2" Type="http://schemas.openxmlformats.org/officeDocument/2006/relationships/image" Target="media/image14.png"/><Relationship Id="rId19" Type="http://schemas.openxmlformats.org/officeDocument/2006/relationships/image" Target="media/image31.png"/><Relationship Id="rId18" Type="http://schemas.openxmlformats.org/officeDocument/2006/relationships/image" Target="media/image30.png"/><Relationship Id="rId17" Type="http://schemas.openxmlformats.org/officeDocument/2006/relationships/image" Target="media/image29.png"/><Relationship Id="rId16" Type="http://schemas.openxmlformats.org/officeDocument/2006/relationships/image" Target="media/image28.png"/><Relationship Id="rId15" Type="http://schemas.openxmlformats.org/officeDocument/2006/relationships/image" Target="media/image27.png"/><Relationship Id="rId149" Type="http://schemas.openxmlformats.org/officeDocument/2006/relationships/image" Target="media/image160.jpeg"/><Relationship Id="rId148" Type="http://schemas.openxmlformats.org/officeDocument/2006/relationships/image" Target="media/image159.png"/><Relationship Id="rId147" Type="http://schemas.openxmlformats.org/officeDocument/2006/relationships/image" Target="media/image158.png"/><Relationship Id="rId146" Type="http://schemas.openxmlformats.org/officeDocument/2006/relationships/image" Target="media/image157.png"/><Relationship Id="rId145" Type="http://schemas.openxmlformats.org/officeDocument/2006/relationships/image" Target="media/image156.png"/><Relationship Id="rId144" Type="http://schemas.openxmlformats.org/officeDocument/2006/relationships/image" Target="media/image155.png"/><Relationship Id="rId143" Type="http://schemas.openxmlformats.org/officeDocument/2006/relationships/image" Target="media/image154.png"/><Relationship Id="rId142" Type="http://schemas.openxmlformats.org/officeDocument/2006/relationships/image" Target="media/image153.png"/><Relationship Id="rId141" Type="http://schemas.openxmlformats.org/officeDocument/2006/relationships/image" Target="media/image152.png"/><Relationship Id="rId140" Type="http://schemas.openxmlformats.org/officeDocument/2006/relationships/image" Target="media/image151.png"/><Relationship Id="rId14" Type="http://schemas.openxmlformats.org/officeDocument/2006/relationships/image" Target="media/image26.png"/><Relationship Id="rId139" Type="http://schemas.openxmlformats.org/officeDocument/2006/relationships/image" Target="media/image150.png"/><Relationship Id="rId138" Type="http://schemas.openxmlformats.org/officeDocument/2006/relationships/image" Target="media/image149.png"/><Relationship Id="rId137" Type="http://schemas.openxmlformats.org/officeDocument/2006/relationships/image" Target="media/image148.png"/><Relationship Id="rId136" Type="http://schemas.openxmlformats.org/officeDocument/2006/relationships/image" Target="media/image147.png"/><Relationship Id="rId135" Type="http://schemas.openxmlformats.org/officeDocument/2006/relationships/image" Target="media/image146.png"/><Relationship Id="rId134" Type="http://schemas.openxmlformats.org/officeDocument/2006/relationships/image" Target="media/image145.jpeg"/><Relationship Id="rId133" Type="http://schemas.openxmlformats.org/officeDocument/2006/relationships/image" Target="media/image144.png"/><Relationship Id="rId132" Type="http://schemas.openxmlformats.org/officeDocument/2006/relationships/image" Target="media/image143.jpeg"/><Relationship Id="rId131" Type="http://schemas.openxmlformats.org/officeDocument/2006/relationships/image" Target="media/image142.png"/><Relationship Id="rId130" Type="http://schemas.openxmlformats.org/officeDocument/2006/relationships/image" Target="media/image141.png"/><Relationship Id="rId13" Type="http://schemas.openxmlformats.org/officeDocument/2006/relationships/image" Target="media/image25.png"/><Relationship Id="rId129" Type="http://schemas.openxmlformats.org/officeDocument/2006/relationships/image" Target="media/image140.png"/><Relationship Id="rId128" Type="http://schemas.openxmlformats.org/officeDocument/2006/relationships/image" Target="media/image139.png"/><Relationship Id="rId127" Type="http://schemas.openxmlformats.org/officeDocument/2006/relationships/image" Target="media/image138.jpeg"/><Relationship Id="rId126" Type="http://schemas.openxmlformats.org/officeDocument/2006/relationships/image" Target="media/image137.png"/><Relationship Id="rId125" Type="http://schemas.openxmlformats.org/officeDocument/2006/relationships/image" Target="media/image136.png"/><Relationship Id="rId124" Type="http://schemas.openxmlformats.org/officeDocument/2006/relationships/image" Target="media/image135.png"/><Relationship Id="rId123" Type="http://schemas.openxmlformats.org/officeDocument/2006/relationships/image" Target="media/image134.png"/><Relationship Id="rId122" Type="http://schemas.openxmlformats.org/officeDocument/2006/relationships/image" Target="media/image133.png"/><Relationship Id="rId121" Type="http://schemas.openxmlformats.org/officeDocument/2006/relationships/image" Target="media/image132.png"/><Relationship Id="rId120" Type="http://schemas.openxmlformats.org/officeDocument/2006/relationships/image" Target="media/image131.png"/><Relationship Id="rId12" Type="http://schemas.openxmlformats.org/officeDocument/2006/relationships/image" Target="media/image24.png"/><Relationship Id="rId119" Type="http://schemas.openxmlformats.org/officeDocument/2006/relationships/image" Target="media/image130.png"/><Relationship Id="rId118" Type="http://schemas.openxmlformats.org/officeDocument/2006/relationships/image" Target="media/image129.png"/><Relationship Id="rId117" Type="http://schemas.openxmlformats.org/officeDocument/2006/relationships/image" Target="media/image128.png"/><Relationship Id="rId116" Type="http://schemas.openxmlformats.org/officeDocument/2006/relationships/image" Target="media/image127.png"/><Relationship Id="rId115" Type="http://schemas.openxmlformats.org/officeDocument/2006/relationships/image" Target="media/image126.png"/><Relationship Id="rId114" Type="http://schemas.openxmlformats.org/officeDocument/2006/relationships/image" Target="media/image125.png"/><Relationship Id="rId113" Type="http://schemas.openxmlformats.org/officeDocument/2006/relationships/image" Target="media/image124.png"/><Relationship Id="rId112" Type="http://schemas.openxmlformats.org/officeDocument/2006/relationships/image" Target="media/image123.png"/><Relationship Id="rId111" Type="http://schemas.openxmlformats.org/officeDocument/2006/relationships/image" Target="media/image122.png"/><Relationship Id="rId110" Type="http://schemas.openxmlformats.org/officeDocument/2006/relationships/image" Target="media/image121.png"/><Relationship Id="rId11" Type="http://schemas.openxmlformats.org/officeDocument/2006/relationships/image" Target="media/image23.png"/><Relationship Id="rId109" Type="http://schemas.openxmlformats.org/officeDocument/2006/relationships/image" Target="media/image120.png"/><Relationship Id="rId108" Type="http://schemas.openxmlformats.org/officeDocument/2006/relationships/image" Target="media/image119.png"/><Relationship Id="rId107" Type="http://schemas.openxmlformats.org/officeDocument/2006/relationships/image" Target="media/image118.png"/><Relationship Id="rId106" Type="http://schemas.openxmlformats.org/officeDocument/2006/relationships/image" Target="media/image117.png"/><Relationship Id="rId105" Type="http://schemas.openxmlformats.org/officeDocument/2006/relationships/image" Target="media/image116.png"/><Relationship Id="rId104" Type="http://schemas.openxmlformats.org/officeDocument/2006/relationships/image" Target="media/image115.png"/><Relationship Id="rId103" Type="http://schemas.openxmlformats.org/officeDocument/2006/relationships/image" Target="media/image114.png"/><Relationship Id="rId102" Type="http://schemas.openxmlformats.org/officeDocument/2006/relationships/image" Target="media/image113.png"/><Relationship Id="rId101" Type="http://schemas.openxmlformats.org/officeDocument/2006/relationships/image" Target="media/image112.jpeg"/><Relationship Id="rId100" Type="http://schemas.openxmlformats.org/officeDocument/2006/relationships/image" Target="media/image111.jpeg"/><Relationship Id="rId10" Type="http://schemas.openxmlformats.org/officeDocument/2006/relationships/image" Target="media/image22.png"/><Relationship Id="rId1" Type="http://schemas.openxmlformats.org/officeDocument/2006/relationships/image" Target="media/image13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5.jpeg"/><Relationship Id="rId5" Type="http://schemas.openxmlformats.org/officeDocument/2006/relationships/image" Target="../media/image4.jpeg"/><Relationship Id="rId4" Type="http://schemas.openxmlformats.org/officeDocument/2006/relationships/image" Target="../media/image3.png"/><Relationship Id="rId3" Type="http://schemas.openxmlformats.org/officeDocument/2006/relationships/image" Target="../media/image2.png"/><Relationship Id="rId2" Type="http://schemas.openxmlformats.org/officeDocument/2006/relationships/image" Target="NULL" TargetMode="External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7" Type="http://schemas.openxmlformats.org/officeDocument/2006/relationships/image" Target="../media/image11.png"/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Relationship Id="rId3" Type="http://schemas.openxmlformats.org/officeDocument/2006/relationships/image" Target="../media/image7.jpeg"/><Relationship Id="rId2" Type="http://schemas.openxmlformats.org/officeDocument/2006/relationships/image" Target="NULL" TargetMode="External"/><Relationship Id="rId1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1153160</xdr:colOff>
      <xdr:row>122</xdr:row>
      <xdr:rowOff>33020</xdr:rowOff>
    </xdr:from>
    <xdr:to>
      <xdr:col>6</xdr:col>
      <xdr:colOff>957133</xdr:colOff>
      <xdr:row>122</xdr:row>
      <xdr:rowOff>918285</xdr:rowOff>
    </xdr:to>
    <xdr:pic>
      <xdr:nvPicPr>
        <xdr:cNvPr id="31" name="408"/>
        <xdr:cNvPicPr/>
      </xdr:nvPicPr>
      <xdr:blipFill>
        <a:blip r:embed="rId1" r:link="rId2" cstate="print"/>
        <a:stretch>
          <a:fillRect/>
        </a:stretch>
      </xdr:blipFill>
      <xdr:spPr>
        <a:xfrm>
          <a:off x="7978140" y="90847545"/>
          <a:ext cx="956945" cy="885190"/>
        </a:xfrm>
        <a:prstGeom prst="rect">
          <a:avLst/>
        </a:prstGeom>
      </xdr:spPr>
    </xdr:pic>
    <xdr:clientData/>
  </xdr:twoCellAnchor>
  <xdr:twoCellAnchor>
    <xdr:from>
      <xdr:col>6</xdr:col>
      <xdr:colOff>93345</xdr:colOff>
      <xdr:row>121</xdr:row>
      <xdr:rowOff>166370</xdr:rowOff>
    </xdr:from>
    <xdr:to>
      <xdr:col>6</xdr:col>
      <xdr:colOff>927100</xdr:colOff>
      <xdr:row>121</xdr:row>
      <xdr:rowOff>832485</xdr:rowOff>
    </xdr:to>
    <xdr:pic>
      <xdr:nvPicPr>
        <xdr:cNvPr id="123" name="Picture 1"/>
        <xdr:cNvPicPr>
          <a:picLocks noChangeAspect="1" noChangeArrowheads="1"/>
        </xdr:cNvPicPr>
      </xdr:nvPicPr>
      <xdr:blipFill>
        <a:blip r:embed="rId3" cstate="print"/>
        <a:srcRect t="11700" r="49030"/>
        <a:stretch>
          <a:fillRect/>
        </a:stretch>
      </xdr:blipFill>
      <xdr:spPr>
        <a:xfrm>
          <a:off x="8071485" y="90039825"/>
          <a:ext cx="833755" cy="666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956945</xdr:colOff>
      <xdr:row>121</xdr:row>
      <xdr:rowOff>929005</xdr:rowOff>
    </xdr:from>
    <xdr:to>
      <xdr:col>6</xdr:col>
      <xdr:colOff>1595755</xdr:colOff>
      <xdr:row>122</xdr:row>
      <xdr:rowOff>897890</xdr:rowOff>
    </xdr:to>
    <xdr:pic>
      <xdr:nvPicPr>
        <xdr:cNvPr id="132" name="图片 131"/>
        <xdr:cNvPicPr>
          <a:picLocks noChangeAspect="1"/>
        </xdr:cNvPicPr>
      </xdr:nvPicPr>
      <xdr:blipFill>
        <a:blip r:embed="rId4" cstate="print"/>
        <a:srcRect l="1646" t="16604" r="-1646" b="19037"/>
        <a:stretch>
          <a:fillRect/>
        </a:stretch>
      </xdr:blipFill>
      <xdr:spPr>
        <a:xfrm>
          <a:off x="8935085" y="90802460"/>
          <a:ext cx="63881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55245</xdr:colOff>
      <xdr:row>229</xdr:row>
      <xdr:rowOff>90805</xdr:rowOff>
    </xdr:from>
    <xdr:to>
      <xdr:col>6</xdr:col>
      <xdr:colOff>989330</xdr:colOff>
      <xdr:row>229</xdr:row>
      <xdr:rowOff>1341755</xdr:rowOff>
    </xdr:to>
    <xdr:pic>
      <xdr:nvPicPr>
        <xdr:cNvPr id="255" name="ID_944DED82F42D415F923341F203928191" descr="9d0bffa42715a47100e9be9907eefa1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33385" y="192192275"/>
          <a:ext cx="934085" cy="480695"/>
        </a:xfrm>
        <a:prstGeom prst="rect">
          <a:avLst/>
        </a:prstGeom>
      </xdr:spPr>
    </xdr:pic>
    <xdr:clientData/>
  </xdr:twoCellAnchor>
  <xdr:twoCellAnchor>
    <xdr:from>
      <xdr:col>6</xdr:col>
      <xdr:colOff>895985</xdr:colOff>
      <xdr:row>229</xdr:row>
      <xdr:rowOff>1583690</xdr:rowOff>
    </xdr:from>
    <xdr:to>
      <xdr:col>6</xdr:col>
      <xdr:colOff>1755775</xdr:colOff>
      <xdr:row>229</xdr:row>
      <xdr:rowOff>2734310</xdr:rowOff>
    </xdr:to>
    <xdr:pic>
      <xdr:nvPicPr>
        <xdr:cNvPr id="256" name="ID_6DA7C5EF2CE44886B16E8FF15C2B19C0" descr="aea0e04502a29cf4f343303ce3beae9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874125" y="192672970"/>
          <a:ext cx="859790" cy="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6</xdr:col>
      <xdr:colOff>553085</xdr:colOff>
      <xdr:row>20</xdr:row>
      <xdr:rowOff>112395</xdr:rowOff>
    </xdr:from>
    <xdr:ext cx="585885" cy="1171575"/>
    <xdr:pic>
      <xdr:nvPicPr>
        <xdr:cNvPr id="376" name="376"/>
        <xdr:cNvPicPr/>
      </xdr:nvPicPr>
      <xdr:blipFill>
        <a:blip r:embed="rId1" r:link="rId2" cstate="print"/>
        <a:stretch>
          <a:fillRect/>
        </a:stretch>
      </xdr:blipFill>
      <xdr:spPr>
        <a:xfrm>
          <a:off x="8157210" y="15165705"/>
          <a:ext cx="585470" cy="1171575"/>
        </a:xfrm>
        <a:prstGeom prst="rect">
          <a:avLst/>
        </a:prstGeom>
      </xdr:spPr>
    </xdr:pic>
    <xdr:clientData/>
  </xdr:oneCellAnchor>
  <xdr:twoCellAnchor editAs="oneCell">
    <xdr:from>
      <xdr:col>6</xdr:col>
      <xdr:colOff>724535</xdr:colOff>
      <xdr:row>9</xdr:row>
      <xdr:rowOff>17145</xdr:rowOff>
    </xdr:from>
    <xdr:to>
      <xdr:col>7</xdr:col>
      <xdr:colOff>4445</xdr:colOff>
      <xdr:row>9</xdr:row>
      <xdr:rowOff>547370</xdr:rowOff>
    </xdr:to>
    <xdr:pic>
      <xdr:nvPicPr>
        <xdr:cNvPr id="2" name="ID_E714A7DEF66549568BEDD7D546225ADB"/>
        <xdr:cNvPicPr>
          <a:picLocks noChangeAspect="1"/>
        </xdr:cNvPicPr>
      </xdr:nvPicPr>
      <xdr:blipFill>
        <a:blip r:embed="rId3" r:link="rId2" cstate="print"/>
        <a:stretch>
          <a:fillRect/>
        </a:stretch>
      </xdr:blipFill>
      <xdr:spPr>
        <a:xfrm rot="5400000">
          <a:off x="8417560" y="4843145"/>
          <a:ext cx="530225" cy="708025"/>
        </a:xfrm>
        <a:prstGeom prst="rect">
          <a:avLst/>
        </a:prstGeom>
      </xdr:spPr>
    </xdr:pic>
    <xdr:clientData/>
  </xdr:twoCellAnchor>
  <xdr:twoCellAnchor editAs="oneCell">
    <xdr:from>
      <xdr:col>6</xdr:col>
      <xdr:colOff>426720</xdr:colOff>
      <xdr:row>26</xdr:row>
      <xdr:rowOff>107315</xdr:rowOff>
    </xdr:from>
    <xdr:to>
      <xdr:col>6</xdr:col>
      <xdr:colOff>1041400</xdr:colOff>
      <xdr:row>26</xdr:row>
      <xdr:rowOff>722630</xdr:rowOff>
    </xdr:to>
    <xdr:pic>
      <xdr:nvPicPr>
        <xdr:cNvPr id="392" name="ID_A5D25E3E12804AB880474A129220FD5E"/>
        <xdr:cNvPicPr>
          <a:picLocks noChangeAspect="1"/>
        </xdr:cNvPicPr>
      </xdr:nvPicPr>
      <xdr:blipFill>
        <a:blip r:embed="rId4" r:link="rId2" cstate="print"/>
        <a:stretch>
          <a:fillRect/>
        </a:stretch>
      </xdr:blipFill>
      <xdr:spPr>
        <a:xfrm>
          <a:off x="8030845" y="20727035"/>
          <a:ext cx="614680" cy="615315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43</xdr:row>
      <xdr:rowOff>104140</xdr:rowOff>
    </xdr:from>
    <xdr:to>
      <xdr:col>6</xdr:col>
      <xdr:colOff>671195</xdr:colOff>
      <xdr:row>43</xdr:row>
      <xdr:rowOff>809625</xdr:rowOff>
    </xdr:to>
    <xdr:pic>
      <xdr:nvPicPr>
        <xdr:cNvPr id="446" name="ID_FD7100E08CFD42CBA275B0D0F5462AF4"/>
        <xdr:cNvPicPr>
          <a:picLocks noChangeAspect="1"/>
        </xdr:cNvPicPr>
      </xdr:nvPicPr>
      <xdr:blipFill>
        <a:blip r:embed="rId5" r:link="rId2" cstate="print"/>
        <a:stretch>
          <a:fillRect/>
        </a:stretch>
      </xdr:blipFill>
      <xdr:spPr>
        <a:xfrm>
          <a:off x="7699375" y="36737290"/>
          <a:ext cx="575945" cy="705485"/>
        </a:xfrm>
        <a:prstGeom prst="rect">
          <a:avLst/>
        </a:prstGeom>
      </xdr:spPr>
    </xdr:pic>
    <xdr:clientData/>
  </xdr:twoCellAnchor>
  <xdr:twoCellAnchor editAs="oneCell">
    <xdr:from>
      <xdr:col>6</xdr:col>
      <xdr:colOff>140970</xdr:colOff>
      <xdr:row>20</xdr:row>
      <xdr:rowOff>191135</xdr:rowOff>
    </xdr:from>
    <xdr:to>
      <xdr:col>6</xdr:col>
      <xdr:colOff>1133260</xdr:colOff>
      <xdr:row>21</xdr:row>
      <xdr:rowOff>24950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7745095" y="15244445"/>
          <a:ext cx="991870" cy="9956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177800</xdr:colOff>
      <xdr:row>9</xdr:row>
      <xdr:rowOff>71755</xdr:rowOff>
    </xdr:from>
    <xdr:to>
      <xdr:col>6</xdr:col>
      <xdr:colOff>669925</xdr:colOff>
      <xdr:row>9</xdr:row>
      <xdr:rowOff>601345</xdr:rowOff>
    </xdr:to>
    <xdr:pic>
      <xdr:nvPicPr>
        <xdr:cNvPr id="3" name="图片 2"/>
        <xdr:cNvPicPr>
          <a:picLocks noChangeAspect="1"/>
        </xdr:cNvPicPr>
      </xdr:nvPicPr>
      <xdr:blipFill>
        <a:blip r:embed="rId7" cstate="print"/>
        <a:srcRect l="11355" t="19223" r="47134"/>
        <a:stretch>
          <a:fillRect/>
        </a:stretch>
      </xdr:blipFill>
      <xdr:spPr>
        <a:xfrm>
          <a:off x="7781925" y="4986655"/>
          <a:ext cx="492125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746760</xdr:colOff>
      <xdr:row>43</xdr:row>
      <xdr:rowOff>92075</xdr:rowOff>
    </xdr:from>
    <xdr:to>
      <xdr:col>6</xdr:col>
      <xdr:colOff>1153160</xdr:colOff>
      <xdr:row>43</xdr:row>
      <xdr:rowOff>823595</xdr:rowOff>
    </xdr:to>
    <xdr:pic>
      <xdr:nvPicPr>
        <xdr:cNvPr id="18" name="图片 17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8350885" y="36725225"/>
          <a:ext cx="406400" cy="7315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275"/>
  <sheetViews>
    <sheetView tabSelected="1" view="pageBreakPreview" zoomScale="85" zoomScaleNormal="70" workbookViewId="0">
      <selection activeCell="L4" sqref="L4:N6"/>
    </sheetView>
  </sheetViews>
  <sheetFormatPr defaultColWidth="9" defaultRowHeight="30" customHeight="1"/>
  <cols>
    <col min="1" max="1" width="9.81666666666667" style="43" customWidth="1"/>
    <col min="2" max="2" width="40.9416666666667" style="43" customWidth="1"/>
    <col min="3" max="3" width="9.64166666666667" style="43" hidden="1" customWidth="1"/>
    <col min="4" max="4" width="17.0333333333333" style="43" customWidth="1"/>
    <col min="5" max="5" width="27.8083333333333" style="43" customWidth="1"/>
    <col min="6" max="6" width="9.1" style="43" customWidth="1"/>
    <col min="7" max="7" width="24.5416666666667" style="43" customWidth="1"/>
    <col min="8" max="8" width="26.875" style="44" customWidth="1"/>
    <col min="9" max="9" width="26.125" style="43" customWidth="1"/>
    <col min="10" max="10" width="9.09166666666667" style="43" customWidth="1"/>
    <col min="11" max="13" width="23" style="43" customWidth="1"/>
    <col min="14" max="14" width="27.8166666666667" style="43" customWidth="1"/>
    <col min="15" max="16384" width="9" style="41"/>
  </cols>
  <sheetData>
    <row r="1" customHeight="1" spans="1:14">
      <c r="A1" s="13" t="s">
        <v>0</v>
      </c>
      <c r="B1" s="13"/>
      <c r="C1" s="45"/>
      <c r="D1" s="45"/>
      <c r="E1" s="45"/>
      <c r="F1" s="45"/>
      <c r="G1" s="45"/>
      <c r="H1" s="46"/>
      <c r="I1" s="45"/>
      <c r="J1" s="45"/>
      <c r="K1" s="45"/>
      <c r="L1" s="45"/>
      <c r="M1" s="45"/>
      <c r="N1" s="45"/>
    </row>
    <row r="2" customHeight="1" spans="1:14">
      <c r="A2" s="12" t="s">
        <v>1</v>
      </c>
      <c r="B2" s="1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</row>
    <row r="3" s="39" customFormat="1" customHeight="1" spans="1:14">
      <c r="A3" s="13" t="s">
        <v>2</v>
      </c>
      <c r="B3" s="13"/>
      <c r="C3" s="13"/>
      <c r="D3" s="13"/>
      <c r="E3" s="13"/>
      <c r="F3" s="13"/>
      <c r="G3" s="13"/>
      <c r="H3" s="14" t="s">
        <v>3</v>
      </c>
      <c r="I3" s="14"/>
      <c r="J3" s="28"/>
      <c r="K3" s="28"/>
      <c r="L3" s="28"/>
      <c r="M3" s="28"/>
      <c r="N3" s="28"/>
    </row>
    <row r="4" s="39" customFormat="1" customHeight="1" spans="1:14">
      <c r="A4" s="17" t="s">
        <v>4</v>
      </c>
      <c r="B4" s="17" t="s">
        <v>5</v>
      </c>
      <c r="C4" s="17" t="s">
        <v>6</v>
      </c>
      <c r="D4" s="47" t="s">
        <v>7</v>
      </c>
      <c r="E4" s="47" t="s">
        <v>8</v>
      </c>
      <c r="F4" s="47" t="s">
        <v>9</v>
      </c>
      <c r="G4" s="17" t="s">
        <v>10</v>
      </c>
      <c r="H4" s="17" t="s">
        <v>11</v>
      </c>
      <c r="I4" s="29" t="s">
        <v>12</v>
      </c>
      <c r="J4" s="30"/>
      <c r="K4" s="30"/>
      <c r="L4" s="17" t="s">
        <v>13</v>
      </c>
      <c r="M4" s="17" t="s">
        <v>14</v>
      </c>
      <c r="N4" s="17" t="s">
        <v>11</v>
      </c>
    </row>
    <row r="5" customHeight="1" spans="1:14">
      <c r="A5" s="48"/>
      <c r="B5" s="48"/>
      <c r="C5" s="48"/>
      <c r="D5" s="49"/>
      <c r="E5" s="49"/>
      <c r="F5" s="49"/>
      <c r="G5" s="48"/>
      <c r="H5" s="17"/>
      <c r="I5" s="29" t="s">
        <v>15</v>
      </c>
      <c r="J5" s="30"/>
      <c r="K5" s="30"/>
      <c r="L5" s="17"/>
      <c r="M5" s="17"/>
      <c r="N5" s="17"/>
    </row>
    <row r="6" s="39" customFormat="1" ht="57" customHeight="1" spans="1:14">
      <c r="A6" s="17"/>
      <c r="B6" s="17"/>
      <c r="C6" s="17"/>
      <c r="D6" s="47"/>
      <c r="E6" s="47"/>
      <c r="F6" s="47"/>
      <c r="G6" s="17"/>
      <c r="H6" s="17"/>
      <c r="I6" s="31" t="s">
        <v>16</v>
      </c>
      <c r="J6" s="32" t="s">
        <v>17</v>
      </c>
      <c r="K6" s="17" t="s">
        <v>18</v>
      </c>
      <c r="L6" s="17"/>
      <c r="M6" s="17"/>
      <c r="N6" s="17"/>
    </row>
    <row r="7" ht="45.9" customHeight="1" spans="1:14">
      <c r="A7" s="23">
        <v>1</v>
      </c>
      <c r="B7" s="23" t="s">
        <v>19</v>
      </c>
      <c r="C7" s="23" t="s">
        <v>20</v>
      </c>
      <c r="D7" s="23" t="s">
        <v>21</v>
      </c>
      <c r="E7" s="23" t="s">
        <v>22</v>
      </c>
      <c r="F7" s="50" t="s">
        <v>23</v>
      </c>
      <c r="G7" s="23"/>
      <c r="H7" s="23"/>
      <c r="I7" s="33"/>
      <c r="J7" s="34"/>
      <c r="K7" s="33"/>
      <c r="L7" s="33"/>
      <c r="M7" s="33"/>
      <c r="N7" s="23"/>
    </row>
    <row r="8" ht="45.9" customHeight="1" spans="1:14">
      <c r="A8" s="23">
        <v>2</v>
      </c>
      <c r="B8" s="23" t="s">
        <v>24</v>
      </c>
      <c r="C8" s="23" t="s">
        <v>20</v>
      </c>
      <c r="D8" s="23" t="s">
        <v>21</v>
      </c>
      <c r="E8" s="23" t="s">
        <v>25</v>
      </c>
      <c r="F8" s="50" t="s">
        <v>23</v>
      </c>
      <c r="G8" s="23"/>
      <c r="H8" s="23"/>
      <c r="I8" s="33"/>
      <c r="J8" s="34"/>
      <c r="K8" s="33"/>
      <c r="L8" s="33"/>
      <c r="M8" s="33"/>
      <c r="N8" s="23"/>
    </row>
    <row r="9" ht="66.75" customHeight="1" spans="1:14">
      <c r="A9" s="23">
        <v>3</v>
      </c>
      <c r="B9" s="23" t="s">
        <v>26</v>
      </c>
      <c r="C9" s="51"/>
      <c r="D9" s="51"/>
      <c r="E9" s="23" t="s">
        <v>27</v>
      </c>
      <c r="F9" s="50" t="s">
        <v>28</v>
      </c>
      <c r="G9" s="23"/>
      <c r="H9" s="23"/>
      <c r="I9" s="33"/>
      <c r="J9" s="34"/>
      <c r="K9" s="33"/>
      <c r="L9" s="33"/>
      <c r="M9" s="33"/>
      <c r="N9" s="23"/>
    </row>
    <row r="10" ht="58.5" customHeight="1" spans="1:14">
      <c r="A10" s="23">
        <v>4</v>
      </c>
      <c r="B10" s="23" t="s">
        <v>29</v>
      </c>
      <c r="C10" s="23" t="s">
        <v>20</v>
      </c>
      <c r="D10" s="23" t="s">
        <v>30</v>
      </c>
      <c r="E10" s="23" t="s">
        <v>31</v>
      </c>
      <c r="F10" s="50" t="s">
        <v>28</v>
      </c>
      <c r="G10" s="23"/>
      <c r="H10" s="23"/>
      <c r="I10" s="33"/>
      <c r="J10" s="34"/>
      <c r="K10" s="33"/>
      <c r="L10" s="33"/>
      <c r="M10" s="33"/>
      <c r="N10" s="23"/>
    </row>
    <row r="11" ht="54" customHeight="1" spans="1:14">
      <c r="A11" s="23">
        <v>5</v>
      </c>
      <c r="B11" s="23" t="s">
        <v>32</v>
      </c>
      <c r="C11" s="23" t="s">
        <v>20</v>
      </c>
      <c r="D11" s="23" t="s">
        <v>30</v>
      </c>
      <c r="E11" s="23" t="s">
        <v>31</v>
      </c>
      <c r="F11" s="50" t="s">
        <v>23</v>
      </c>
      <c r="G11" s="23"/>
      <c r="H11" s="23"/>
      <c r="I11" s="33"/>
      <c r="J11" s="34"/>
      <c r="K11" s="33"/>
      <c r="L11" s="33"/>
      <c r="M11" s="33"/>
      <c r="N11" s="23"/>
    </row>
    <row r="12" ht="54" customHeight="1" spans="1:14">
      <c r="A12" s="23">
        <v>6</v>
      </c>
      <c r="B12" s="23" t="s">
        <v>33</v>
      </c>
      <c r="C12" s="23" t="s">
        <v>20</v>
      </c>
      <c r="D12" s="23" t="s">
        <v>34</v>
      </c>
      <c r="E12" s="23" t="s">
        <v>35</v>
      </c>
      <c r="F12" s="50" t="s">
        <v>28</v>
      </c>
      <c r="G12" s="23" t="str">
        <f>_xlfn.DISPIMG("ID_A813213BA39048B0A0656193F0045540",1)</f>
        <v>=DISPIMG("ID_A813213BA39048B0A0656193F0045540",1)</v>
      </c>
      <c r="H12" s="23"/>
      <c r="I12" s="33"/>
      <c r="J12" s="34"/>
      <c r="K12" s="33"/>
      <c r="L12" s="33"/>
      <c r="M12" s="33"/>
      <c r="N12" s="23"/>
    </row>
    <row r="13" ht="48.9" customHeight="1" spans="1:14">
      <c r="A13" s="23">
        <v>7</v>
      </c>
      <c r="B13" s="23" t="s">
        <v>36</v>
      </c>
      <c r="C13" s="23" t="s">
        <v>20</v>
      </c>
      <c r="D13" s="23" t="s">
        <v>34</v>
      </c>
      <c r="E13" s="23" t="s">
        <v>37</v>
      </c>
      <c r="F13" s="50" t="s">
        <v>28</v>
      </c>
      <c r="G13" s="23"/>
      <c r="H13" s="23"/>
      <c r="I13" s="33"/>
      <c r="J13" s="34"/>
      <c r="K13" s="33"/>
      <c r="L13" s="33"/>
      <c r="M13" s="33"/>
      <c r="N13" s="23"/>
    </row>
    <row r="14" ht="60" customHeight="1" spans="1:14">
      <c r="A14" s="23">
        <v>8</v>
      </c>
      <c r="B14" s="23" t="s">
        <v>38</v>
      </c>
      <c r="C14" s="23" t="s">
        <v>20</v>
      </c>
      <c r="D14" s="23" t="s">
        <v>21</v>
      </c>
      <c r="E14" s="23" t="s">
        <v>39</v>
      </c>
      <c r="F14" s="50" t="s">
        <v>23</v>
      </c>
      <c r="G14" s="23"/>
      <c r="H14" s="23"/>
      <c r="I14" s="33"/>
      <c r="J14" s="34"/>
      <c r="K14" s="33"/>
      <c r="L14" s="33"/>
      <c r="M14" s="33"/>
      <c r="N14" s="23"/>
    </row>
    <row r="15" s="40" customFormat="1" ht="94.5" customHeight="1" spans="1:14">
      <c r="A15" s="23">
        <v>9</v>
      </c>
      <c r="B15" s="23" t="s">
        <v>40</v>
      </c>
      <c r="C15" s="23" t="s">
        <v>20</v>
      </c>
      <c r="D15" s="23" t="s">
        <v>41</v>
      </c>
      <c r="E15" s="23" t="s">
        <v>42</v>
      </c>
      <c r="F15" s="50" t="s">
        <v>43</v>
      </c>
      <c r="G15" s="23" t="str">
        <f>_xlfn.DISPIMG("ID_D37D8272187C4B6D955378676BB01269",1)</f>
        <v>=DISPIMG("ID_D37D8272187C4B6D955378676BB01269",1)</v>
      </c>
      <c r="H15" s="23"/>
      <c r="I15" s="33"/>
      <c r="J15" s="34"/>
      <c r="K15" s="33"/>
      <c r="L15" s="33"/>
      <c r="M15" s="33"/>
      <c r="N15" s="23"/>
    </row>
    <row r="16" ht="136.5" customHeight="1" spans="1:14">
      <c r="A16" s="23">
        <v>10</v>
      </c>
      <c r="B16" s="23" t="s">
        <v>44</v>
      </c>
      <c r="C16" s="23" t="s">
        <v>20</v>
      </c>
      <c r="D16" s="23" t="s">
        <v>21</v>
      </c>
      <c r="E16" s="23" t="s">
        <v>45</v>
      </c>
      <c r="F16" s="50" t="s">
        <v>23</v>
      </c>
      <c r="G16" s="23" t="str">
        <f>_xlfn.DISPIMG("ID_B5E72F2CF37945A588FB388608B00040",1)</f>
        <v>=DISPIMG("ID_B5E72F2CF37945A588FB388608B00040",1)</v>
      </c>
      <c r="H16" s="23"/>
      <c r="I16" s="33"/>
      <c r="J16" s="34"/>
      <c r="K16" s="33"/>
      <c r="L16" s="33"/>
      <c r="M16" s="33"/>
      <c r="N16" s="23"/>
    </row>
    <row r="17" ht="51" customHeight="1" spans="1:14">
      <c r="A17" s="23">
        <v>11</v>
      </c>
      <c r="B17" s="23" t="s">
        <v>46</v>
      </c>
      <c r="C17" s="23" t="s">
        <v>20</v>
      </c>
      <c r="D17" s="23" t="s">
        <v>47</v>
      </c>
      <c r="E17" s="23" t="s">
        <v>48</v>
      </c>
      <c r="F17" s="50" t="s">
        <v>28</v>
      </c>
      <c r="G17" s="23"/>
      <c r="H17" s="23"/>
      <c r="I17" s="33"/>
      <c r="J17" s="34"/>
      <c r="K17" s="33"/>
      <c r="L17" s="33"/>
      <c r="M17" s="33"/>
      <c r="N17" s="23"/>
    </row>
    <row r="18" ht="83" customHeight="1" spans="1:14">
      <c r="A18" s="23">
        <v>12</v>
      </c>
      <c r="B18" s="23" t="s">
        <v>49</v>
      </c>
      <c r="C18" s="23" t="s">
        <v>50</v>
      </c>
      <c r="D18" s="23" t="s">
        <v>47</v>
      </c>
      <c r="E18" s="23" t="s">
        <v>51</v>
      </c>
      <c r="F18" s="50" t="s">
        <v>23</v>
      </c>
      <c r="G18" s="23"/>
      <c r="H18" s="23"/>
      <c r="I18" s="33"/>
      <c r="J18" s="34"/>
      <c r="K18" s="33"/>
      <c r="L18" s="33"/>
      <c r="M18" s="33"/>
      <c r="N18" s="23"/>
    </row>
    <row r="19" ht="75" customHeight="1" spans="1:14">
      <c r="A19" s="23">
        <v>13</v>
      </c>
      <c r="B19" s="23" t="s">
        <v>52</v>
      </c>
      <c r="C19" s="23" t="s">
        <v>50</v>
      </c>
      <c r="D19" s="23" t="s">
        <v>53</v>
      </c>
      <c r="E19" s="23" t="s">
        <v>54</v>
      </c>
      <c r="F19" s="50" t="s">
        <v>43</v>
      </c>
      <c r="G19" s="23" t="str">
        <f>_xlfn.DISPIMG("ID_BA20443BFAFA48EBBE3DE7906F4FAF62",1)</f>
        <v>=DISPIMG("ID_BA20443BFAFA48EBBE3DE7906F4FAF62",1)</v>
      </c>
      <c r="H19" s="23"/>
      <c r="I19" s="33"/>
      <c r="J19" s="34"/>
      <c r="K19" s="33"/>
      <c r="L19" s="33"/>
      <c r="M19" s="33"/>
      <c r="N19" s="23"/>
    </row>
    <row r="20" s="41" customFormat="1" ht="87" customHeight="1" spans="1:14">
      <c r="A20" s="23">
        <v>14</v>
      </c>
      <c r="B20" s="23" t="s">
        <v>55</v>
      </c>
      <c r="C20" s="23" t="s">
        <v>50</v>
      </c>
      <c r="D20" s="23" t="s">
        <v>56</v>
      </c>
      <c r="E20" s="23" t="s">
        <v>57</v>
      </c>
      <c r="F20" s="50" t="s">
        <v>43</v>
      </c>
      <c r="G20" s="23"/>
      <c r="H20" s="23" t="s">
        <v>58</v>
      </c>
      <c r="I20" s="33"/>
      <c r="J20" s="34"/>
      <c r="K20" s="33"/>
      <c r="L20" s="33"/>
      <c r="M20" s="33"/>
      <c r="N20" s="23"/>
    </row>
    <row r="21" ht="39.9" customHeight="1" spans="1:14">
      <c r="A21" s="23">
        <v>15</v>
      </c>
      <c r="B21" s="23" t="s">
        <v>59</v>
      </c>
      <c r="C21" s="23" t="s">
        <v>20</v>
      </c>
      <c r="D21" s="23" t="s">
        <v>60</v>
      </c>
      <c r="E21" s="23" t="s">
        <v>61</v>
      </c>
      <c r="F21" s="50" t="s">
        <v>43</v>
      </c>
      <c r="G21" s="23"/>
      <c r="H21" s="23"/>
      <c r="I21" s="33"/>
      <c r="J21" s="34"/>
      <c r="K21" s="33"/>
      <c r="L21" s="33"/>
      <c r="M21" s="33"/>
      <c r="N21" s="23"/>
    </row>
    <row r="22" ht="39.9" customHeight="1" spans="1:14">
      <c r="A22" s="23">
        <v>16</v>
      </c>
      <c r="B22" s="23"/>
      <c r="C22" s="23"/>
      <c r="D22" s="23"/>
      <c r="E22" s="23" t="s">
        <v>62</v>
      </c>
      <c r="F22" s="50" t="s">
        <v>43</v>
      </c>
      <c r="G22" s="23"/>
      <c r="H22" s="23"/>
      <c r="I22" s="33"/>
      <c r="J22" s="34"/>
      <c r="K22" s="33"/>
      <c r="L22" s="33"/>
      <c r="M22" s="33"/>
      <c r="N22" s="23"/>
    </row>
    <row r="23" ht="39.9" customHeight="1" spans="1:14">
      <c r="A23" s="23">
        <v>17</v>
      </c>
      <c r="B23" s="23"/>
      <c r="C23" s="23"/>
      <c r="D23" s="23"/>
      <c r="E23" s="23" t="s">
        <v>63</v>
      </c>
      <c r="F23" s="50" t="s">
        <v>43</v>
      </c>
      <c r="G23" s="23"/>
      <c r="H23" s="23"/>
      <c r="I23" s="33"/>
      <c r="J23" s="34"/>
      <c r="K23" s="33"/>
      <c r="L23" s="33"/>
      <c r="M23" s="33"/>
      <c r="N23" s="23"/>
    </row>
    <row r="24" ht="75" customHeight="1" spans="1:14">
      <c r="A24" s="23">
        <v>18</v>
      </c>
      <c r="B24" s="23" t="s">
        <v>64</v>
      </c>
      <c r="C24" s="23" t="s">
        <v>20</v>
      </c>
      <c r="D24" s="23"/>
      <c r="E24" s="23" t="s">
        <v>65</v>
      </c>
      <c r="F24" s="50" t="s">
        <v>43</v>
      </c>
      <c r="G24" s="23" t="str">
        <f>_xlfn.DISPIMG("ID_68040DC532D1478099BF94E5AAF4C346",1)</f>
        <v>=DISPIMG("ID_68040DC532D1478099BF94E5AAF4C346",1)</v>
      </c>
      <c r="H24" s="23"/>
      <c r="I24" s="33"/>
      <c r="J24" s="34"/>
      <c r="K24" s="33"/>
      <c r="L24" s="33"/>
      <c r="M24" s="33"/>
      <c r="N24" s="23"/>
    </row>
    <row r="25" ht="47.1" customHeight="1" spans="1:14">
      <c r="A25" s="23">
        <v>19</v>
      </c>
      <c r="B25" s="23" t="s">
        <v>66</v>
      </c>
      <c r="C25" s="23" t="s">
        <v>20</v>
      </c>
      <c r="D25" s="23" t="s">
        <v>67</v>
      </c>
      <c r="E25" s="23" t="s">
        <v>68</v>
      </c>
      <c r="F25" s="50" t="s">
        <v>43</v>
      </c>
      <c r="G25" s="23"/>
      <c r="H25" s="23"/>
      <c r="I25" s="33"/>
      <c r="J25" s="34"/>
      <c r="K25" s="33"/>
      <c r="L25" s="33"/>
      <c r="M25" s="33"/>
      <c r="N25" s="23"/>
    </row>
    <row r="26" ht="48.9" customHeight="1" spans="1:14">
      <c r="A26" s="23">
        <v>20</v>
      </c>
      <c r="B26" s="23" t="s">
        <v>69</v>
      </c>
      <c r="C26" s="23" t="s">
        <v>20</v>
      </c>
      <c r="D26" s="23" t="s">
        <v>70</v>
      </c>
      <c r="E26" s="23" t="s">
        <v>71</v>
      </c>
      <c r="F26" s="50" t="s">
        <v>23</v>
      </c>
      <c r="G26" s="23"/>
      <c r="H26" s="23"/>
      <c r="I26" s="33"/>
      <c r="J26" s="34"/>
      <c r="K26" s="33"/>
      <c r="L26" s="33"/>
      <c r="M26" s="33"/>
      <c r="N26" s="23"/>
    </row>
    <row r="27" ht="48.9" customHeight="1" spans="1:14">
      <c r="A27" s="23">
        <v>21</v>
      </c>
      <c r="B27" s="23" t="s">
        <v>69</v>
      </c>
      <c r="C27" s="23" t="s">
        <v>20</v>
      </c>
      <c r="D27" s="23" t="s">
        <v>70</v>
      </c>
      <c r="E27" s="23" t="s">
        <v>72</v>
      </c>
      <c r="F27" s="50" t="s">
        <v>23</v>
      </c>
      <c r="G27" s="23"/>
      <c r="H27" s="23"/>
      <c r="I27" s="33"/>
      <c r="J27" s="34"/>
      <c r="K27" s="33"/>
      <c r="L27" s="33"/>
      <c r="M27" s="33"/>
      <c r="N27" s="23"/>
    </row>
    <row r="28" ht="72.75" customHeight="1" spans="1:14">
      <c r="A28" s="23">
        <v>22</v>
      </c>
      <c r="B28" s="23" t="s">
        <v>73</v>
      </c>
      <c r="C28" s="23" t="s">
        <v>20</v>
      </c>
      <c r="D28" s="23" t="s">
        <v>74</v>
      </c>
      <c r="E28" s="23" t="s">
        <v>75</v>
      </c>
      <c r="F28" s="50" t="s">
        <v>43</v>
      </c>
      <c r="G28" s="23"/>
      <c r="H28" s="23"/>
      <c r="I28" s="33"/>
      <c r="J28" s="34"/>
      <c r="K28" s="33"/>
      <c r="L28" s="33"/>
      <c r="M28" s="33"/>
      <c r="N28" s="23"/>
    </row>
    <row r="29" ht="48" customHeight="1" spans="1:14">
      <c r="A29" s="23">
        <v>23</v>
      </c>
      <c r="B29" s="23" t="s">
        <v>76</v>
      </c>
      <c r="C29" s="23" t="s">
        <v>20</v>
      </c>
      <c r="D29" s="23" t="s">
        <v>77</v>
      </c>
      <c r="E29" s="23" t="s">
        <v>78</v>
      </c>
      <c r="F29" s="50" t="s">
        <v>43</v>
      </c>
      <c r="G29" s="23" t="str">
        <f>_xlfn.DISPIMG("ID_4CBE718D570A4EF69B93EEAAA1796D7A",1)</f>
        <v>=DISPIMG("ID_4CBE718D570A4EF69B93EEAAA1796D7A",1)</v>
      </c>
      <c r="H29" s="23"/>
      <c r="I29" s="33"/>
      <c r="J29" s="34"/>
      <c r="K29" s="33"/>
      <c r="L29" s="33"/>
      <c r="M29" s="33"/>
      <c r="N29" s="23"/>
    </row>
    <row r="30" ht="72.9" customHeight="1" spans="1:14">
      <c r="A30" s="23">
        <v>24</v>
      </c>
      <c r="B30" s="23" t="s">
        <v>79</v>
      </c>
      <c r="C30" s="23" t="s">
        <v>20</v>
      </c>
      <c r="D30" s="23" t="s">
        <v>80</v>
      </c>
      <c r="E30" s="23" t="s">
        <v>81</v>
      </c>
      <c r="F30" s="50" t="s">
        <v>82</v>
      </c>
      <c r="G30" s="23" t="str">
        <f>_xlfn.DISPIMG("ID_A30AEE2271DF4C24926DBC1DEDE8F18F",1)</f>
        <v>=DISPIMG("ID_A30AEE2271DF4C24926DBC1DEDE8F18F",1)</v>
      </c>
      <c r="H30" s="23"/>
      <c r="I30" s="33"/>
      <c r="J30" s="34"/>
      <c r="K30" s="33"/>
      <c r="L30" s="33"/>
      <c r="M30" s="33"/>
      <c r="N30" s="23"/>
    </row>
    <row r="31" ht="72.9" customHeight="1" spans="1:14">
      <c r="A31" s="23">
        <v>25</v>
      </c>
      <c r="B31" s="23"/>
      <c r="C31" s="23"/>
      <c r="D31" s="23"/>
      <c r="E31" s="23" t="s">
        <v>83</v>
      </c>
      <c r="F31" s="50"/>
      <c r="G31" s="23"/>
      <c r="H31" s="23"/>
      <c r="I31" s="33"/>
      <c r="J31" s="34"/>
      <c r="K31" s="33"/>
      <c r="L31" s="33"/>
      <c r="M31" s="33"/>
      <c r="N31" s="23"/>
    </row>
    <row r="32" ht="54" customHeight="1" spans="1:14">
      <c r="A32" s="23">
        <v>26</v>
      </c>
      <c r="B32" s="23" t="s">
        <v>84</v>
      </c>
      <c r="C32" s="23" t="s">
        <v>20</v>
      </c>
      <c r="D32" s="23" t="s">
        <v>85</v>
      </c>
      <c r="E32" s="23" t="s">
        <v>86</v>
      </c>
      <c r="F32" s="50" t="s">
        <v>43</v>
      </c>
      <c r="G32" s="23" t="str">
        <f>_xlfn.DISPIMG("ID_A4CC2720FE1046A1949C1417821955CA",1)</f>
        <v>=DISPIMG("ID_A4CC2720FE1046A1949C1417821955CA",1)</v>
      </c>
      <c r="H32" s="23"/>
      <c r="I32" s="33"/>
      <c r="J32" s="34"/>
      <c r="K32" s="33"/>
      <c r="L32" s="33"/>
      <c r="M32" s="33"/>
      <c r="N32" s="23"/>
    </row>
    <row r="33" ht="54" customHeight="1" spans="1:14">
      <c r="A33" s="23">
        <v>27</v>
      </c>
      <c r="B33" s="23" t="s">
        <v>87</v>
      </c>
      <c r="C33" s="23" t="s">
        <v>88</v>
      </c>
      <c r="D33" s="23" t="s">
        <v>89</v>
      </c>
      <c r="E33" s="52" t="s">
        <v>90</v>
      </c>
      <c r="F33" s="50" t="s">
        <v>91</v>
      </c>
      <c r="G33" s="23"/>
      <c r="H33" s="23"/>
      <c r="I33" s="33"/>
      <c r="J33" s="34"/>
      <c r="K33" s="33"/>
      <c r="L33" s="33"/>
      <c r="M33" s="33"/>
      <c r="N33" s="23"/>
    </row>
    <row r="34" ht="54" customHeight="1" spans="1:14">
      <c r="A34" s="23">
        <v>28</v>
      </c>
      <c r="B34" s="23" t="s">
        <v>92</v>
      </c>
      <c r="C34" s="23" t="s">
        <v>88</v>
      </c>
      <c r="D34" s="23" t="s">
        <v>89</v>
      </c>
      <c r="E34" s="52" t="s">
        <v>93</v>
      </c>
      <c r="F34" s="50" t="s">
        <v>91</v>
      </c>
      <c r="G34" s="23"/>
      <c r="H34" s="23"/>
      <c r="I34" s="33"/>
      <c r="J34" s="34"/>
      <c r="K34" s="33"/>
      <c r="L34" s="33"/>
      <c r="M34" s="33"/>
      <c r="N34" s="23"/>
    </row>
    <row r="35" ht="54" customHeight="1" spans="1:14">
      <c r="A35" s="23">
        <v>29</v>
      </c>
      <c r="B35" s="23" t="s">
        <v>94</v>
      </c>
      <c r="C35" s="23" t="s">
        <v>88</v>
      </c>
      <c r="D35" s="23" t="s">
        <v>95</v>
      </c>
      <c r="E35" s="52" t="s">
        <v>96</v>
      </c>
      <c r="F35" s="50" t="s">
        <v>97</v>
      </c>
      <c r="G35" s="23"/>
      <c r="H35" s="23"/>
      <c r="I35" s="33"/>
      <c r="J35" s="34"/>
      <c r="K35" s="33"/>
      <c r="L35" s="33"/>
      <c r="M35" s="33"/>
      <c r="N35" s="23"/>
    </row>
    <row r="36" ht="54" customHeight="1" spans="1:14">
      <c r="A36" s="23">
        <v>30</v>
      </c>
      <c r="B36" s="23" t="s">
        <v>98</v>
      </c>
      <c r="C36" s="23" t="s">
        <v>88</v>
      </c>
      <c r="D36" s="23" t="s">
        <v>95</v>
      </c>
      <c r="E36" s="52" t="s">
        <v>99</v>
      </c>
      <c r="F36" s="50" t="s">
        <v>97</v>
      </c>
      <c r="G36" s="23"/>
      <c r="H36" s="23"/>
      <c r="I36" s="33"/>
      <c r="J36" s="34"/>
      <c r="K36" s="33"/>
      <c r="L36" s="33"/>
      <c r="M36" s="33"/>
      <c r="N36" s="23"/>
    </row>
    <row r="37" s="42" customFormat="1" ht="87.75" customHeight="1" spans="1:14">
      <c r="A37" s="23">
        <v>31</v>
      </c>
      <c r="B37" s="23" t="s">
        <v>100</v>
      </c>
      <c r="C37" s="23" t="s">
        <v>20</v>
      </c>
      <c r="D37" s="23" t="s">
        <v>101</v>
      </c>
      <c r="E37" s="23" t="s">
        <v>102</v>
      </c>
      <c r="F37" s="50" t="s">
        <v>103</v>
      </c>
      <c r="G37" s="23" t="str">
        <f>_xlfn.DISPIMG("ID_17E54A67E0BC415ABCD4DB777A87AC4C",1)</f>
        <v>=DISPIMG("ID_17E54A67E0BC415ABCD4DB777A87AC4C",1)</v>
      </c>
      <c r="H37" s="23"/>
      <c r="I37" s="33"/>
      <c r="J37" s="34"/>
      <c r="K37" s="33"/>
      <c r="L37" s="33"/>
      <c r="M37" s="33"/>
      <c r="N37" s="23"/>
    </row>
    <row r="38" ht="54" customHeight="1" spans="1:14">
      <c r="A38" s="23">
        <v>32</v>
      </c>
      <c r="B38" s="23" t="s">
        <v>104</v>
      </c>
      <c r="C38" s="23" t="s">
        <v>50</v>
      </c>
      <c r="D38" s="23" t="s">
        <v>105</v>
      </c>
      <c r="E38" s="23" t="s">
        <v>106</v>
      </c>
      <c r="F38" s="50" t="s">
        <v>43</v>
      </c>
      <c r="G38" s="23"/>
      <c r="H38" s="23"/>
      <c r="I38" s="33"/>
      <c r="J38" s="34"/>
      <c r="K38" s="33"/>
      <c r="L38" s="33"/>
      <c r="M38" s="33"/>
      <c r="N38" s="23"/>
    </row>
    <row r="39" s="42" customFormat="1" ht="54.75" customHeight="1" spans="1:14">
      <c r="A39" s="23">
        <v>33</v>
      </c>
      <c r="B39" s="23" t="s">
        <v>107</v>
      </c>
      <c r="C39" s="23" t="s">
        <v>50</v>
      </c>
      <c r="D39" s="23" t="s">
        <v>108</v>
      </c>
      <c r="E39" s="23" t="s">
        <v>109</v>
      </c>
      <c r="F39" s="50" t="s">
        <v>110</v>
      </c>
      <c r="G39" s="23" t="str">
        <f>_xlfn.DISPIMG("ID_B0FD2F4D7E5D45CD9DFD483B37D1D982",1)</f>
        <v>=DISPIMG("ID_B0FD2F4D7E5D45CD9DFD483B37D1D982",1)</v>
      </c>
      <c r="H39" s="23" t="s">
        <v>58</v>
      </c>
      <c r="I39" s="33"/>
      <c r="J39" s="34"/>
      <c r="K39" s="33"/>
      <c r="L39" s="33"/>
      <c r="M39" s="33"/>
      <c r="N39" s="23"/>
    </row>
    <row r="40" ht="51" customHeight="1" spans="1:14">
      <c r="A40" s="23">
        <v>34</v>
      </c>
      <c r="B40" s="23" t="s">
        <v>111</v>
      </c>
      <c r="C40" s="23" t="s">
        <v>50</v>
      </c>
      <c r="D40" s="23" t="s">
        <v>112</v>
      </c>
      <c r="E40" s="23" t="s">
        <v>113</v>
      </c>
      <c r="F40" s="50" t="s">
        <v>114</v>
      </c>
      <c r="G40" s="23" t="str">
        <f>_xlfn.DISPIMG("ID_5F8B0DE161144DC5B10D1EFA5E6F9DC2",1)</f>
        <v>=DISPIMG("ID_5F8B0DE161144DC5B10D1EFA5E6F9DC2",1)</v>
      </c>
      <c r="H40" s="23"/>
      <c r="I40" s="33"/>
      <c r="J40" s="34"/>
      <c r="K40" s="33"/>
      <c r="L40" s="33"/>
      <c r="M40" s="33"/>
      <c r="N40" s="23"/>
    </row>
    <row r="41" ht="77" customHeight="1" spans="1:14">
      <c r="A41" s="23">
        <v>35</v>
      </c>
      <c r="B41" s="23" t="s">
        <v>115</v>
      </c>
      <c r="C41" s="23" t="s">
        <v>50</v>
      </c>
      <c r="D41" s="23" t="s">
        <v>116</v>
      </c>
      <c r="E41" s="23" t="s">
        <v>117</v>
      </c>
      <c r="F41" s="50" t="s">
        <v>118</v>
      </c>
      <c r="G41" s="23" t="str">
        <f>_xlfn.DISPIMG("ID_909EB142A09B49F9945C199BEE4CD54D",1)</f>
        <v>=DISPIMG("ID_909EB142A09B49F9945C199BEE4CD54D",1)</v>
      </c>
      <c r="H41" s="23"/>
      <c r="I41" s="33"/>
      <c r="J41" s="34"/>
      <c r="K41" s="33"/>
      <c r="L41" s="33"/>
      <c r="M41" s="33"/>
      <c r="N41" s="23"/>
    </row>
    <row r="42" ht="51" customHeight="1" spans="1:14">
      <c r="A42" s="23">
        <v>36</v>
      </c>
      <c r="B42" s="23" t="s">
        <v>119</v>
      </c>
      <c r="C42" s="23" t="s">
        <v>50</v>
      </c>
      <c r="D42" s="23" t="s">
        <v>120</v>
      </c>
      <c r="E42" s="23" t="s">
        <v>121</v>
      </c>
      <c r="F42" s="50" t="s">
        <v>110</v>
      </c>
      <c r="G42" s="23" t="str">
        <f>_xlfn.DISPIMG("ID_C56DE6AFF78C4360B535A0E7A374BB36",1)</f>
        <v>=DISPIMG("ID_C56DE6AFF78C4360B535A0E7A374BB36",1)</v>
      </c>
      <c r="H42" s="23"/>
      <c r="I42" s="33"/>
      <c r="J42" s="34"/>
      <c r="K42" s="33"/>
      <c r="L42" s="33"/>
      <c r="M42" s="33"/>
      <c r="N42" s="23"/>
    </row>
    <row r="43" ht="51" customHeight="1" spans="1:14">
      <c r="A43" s="23">
        <v>37</v>
      </c>
      <c r="B43" s="23" t="s">
        <v>122</v>
      </c>
      <c r="C43" s="23" t="s">
        <v>50</v>
      </c>
      <c r="D43" s="23" t="s">
        <v>53</v>
      </c>
      <c r="E43" s="23" t="s">
        <v>123</v>
      </c>
      <c r="F43" s="50" t="s">
        <v>110</v>
      </c>
      <c r="G43" s="23" t="str">
        <f>_xlfn.DISPIMG("ID_5EE78CC881424417B83F465A99CF63E0",1)</f>
        <v>=DISPIMG("ID_5EE78CC881424417B83F465A99CF63E0",1)</v>
      </c>
      <c r="H43" s="23" t="s">
        <v>58</v>
      </c>
      <c r="I43" s="33"/>
      <c r="J43" s="34"/>
      <c r="K43" s="33"/>
      <c r="L43" s="33"/>
      <c r="M43" s="33"/>
      <c r="N43" s="23"/>
    </row>
    <row r="44" ht="51" customHeight="1" spans="1:14">
      <c r="A44" s="23">
        <v>38</v>
      </c>
      <c r="B44" s="23" t="s">
        <v>124</v>
      </c>
      <c r="C44" s="23" t="s">
        <v>50</v>
      </c>
      <c r="D44" s="23" t="s">
        <v>125</v>
      </c>
      <c r="E44" s="23" t="s">
        <v>126</v>
      </c>
      <c r="F44" s="50" t="s">
        <v>110</v>
      </c>
      <c r="G44" s="23"/>
      <c r="H44" s="23"/>
      <c r="I44" s="33"/>
      <c r="J44" s="34"/>
      <c r="K44" s="33"/>
      <c r="L44" s="33"/>
      <c r="M44" s="33"/>
      <c r="N44" s="23"/>
    </row>
    <row r="45" s="42" customFormat="1" ht="51" customHeight="1" spans="1:14">
      <c r="A45" s="23">
        <v>39</v>
      </c>
      <c r="B45" s="23" t="s">
        <v>127</v>
      </c>
      <c r="C45" s="23" t="s">
        <v>50</v>
      </c>
      <c r="D45" s="23" t="s">
        <v>53</v>
      </c>
      <c r="E45" s="23" t="s">
        <v>128</v>
      </c>
      <c r="F45" s="50" t="s">
        <v>110</v>
      </c>
      <c r="G45" s="23"/>
      <c r="H45" s="23" t="s">
        <v>58</v>
      </c>
      <c r="I45" s="33"/>
      <c r="J45" s="34"/>
      <c r="K45" s="33"/>
      <c r="L45" s="33"/>
      <c r="M45" s="33"/>
      <c r="N45" s="23"/>
    </row>
    <row r="46" ht="51" customHeight="1" spans="1:14">
      <c r="A46" s="23">
        <v>40</v>
      </c>
      <c r="B46" s="23" t="s">
        <v>129</v>
      </c>
      <c r="C46" s="23" t="s">
        <v>50</v>
      </c>
      <c r="D46" s="23" t="s">
        <v>130</v>
      </c>
      <c r="E46" s="23" t="s">
        <v>131</v>
      </c>
      <c r="F46" s="50" t="s">
        <v>43</v>
      </c>
      <c r="G46" s="23" t="str">
        <f>_xlfn.DISPIMG("ID_5ECB9699DAAB4E4AA77B4ADA6C04CB8C",1)</f>
        <v>=DISPIMG("ID_5ECB9699DAAB4E4AA77B4ADA6C04CB8C",1)</v>
      </c>
      <c r="H46" s="23"/>
      <c r="I46" s="33"/>
      <c r="J46" s="34"/>
      <c r="K46" s="33"/>
      <c r="L46" s="33"/>
      <c r="M46" s="33"/>
      <c r="N46" s="23"/>
    </row>
    <row r="47" ht="51" customHeight="1" spans="1:14">
      <c r="A47" s="23">
        <v>41</v>
      </c>
      <c r="B47" s="23" t="s">
        <v>132</v>
      </c>
      <c r="C47" s="23" t="s">
        <v>50</v>
      </c>
      <c r="D47" s="23" t="s">
        <v>133</v>
      </c>
      <c r="E47" s="23" t="s">
        <v>134</v>
      </c>
      <c r="F47" s="50" t="s">
        <v>135</v>
      </c>
      <c r="G47" s="23"/>
      <c r="H47" s="23"/>
      <c r="I47" s="33"/>
      <c r="J47" s="34"/>
      <c r="K47" s="33"/>
      <c r="L47" s="33"/>
      <c r="M47" s="33"/>
      <c r="N47" s="23"/>
    </row>
    <row r="48" ht="51" customHeight="1" spans="1:14">
      <c r="A48" s="23">
        <v>42</v>
      </c>
      <c r="B48" s="23" t="s">
        <v>136</v>
      </c>
      <c r="C48" s="23" t="s">
        <v>50</v>
      </c>
      <c r="D48" s="23" t="s">
        <v>137</v>
      </c>
      <c r="E48" s="23" t="s">
        <v>138</v>
      </c>
      <c r="F48" s="50" t="s">
        <v>110</v>
      </c>
      <c r="G48" s="23"/>
      <c r="H48" s="23"/>
      <c r="I48" s="33"/>
      <c r="J48" s="34"/>
      <c r="K48" s="33"/>
      <c r="L48" s="33"/>
      <c r="M48" s="33"/>
      <c r="N48" s="23"/>
    </row>
    <row r="49" ht="51" customHeight="1" spans="1:14">
      <c r="A49" s="23">
        <v>43</v>
      </c>
      <c r="B49" s="23" t="s">
        <v>139</v>
      </c>
      <c r="C49" s="23" t="s">
        <v>50</v>
      </c>
      <c r="D49" s="23" t="s">
        <v>140</v>
      </c>
      <c r="E49" s="23" t="s">
        <v>141</v>
      </c>
      <c r="F49" s="50" t="s">
        <v>110</v>
      </c>
      <c r="G49" s="23"/>
      <c r="H49" s="23"/>
      <c r="I49" s="33"/>
      <c r="J49" s="34"/>
      <c r="K49" s="33"/>
      <c r="L49" s="33"/>
      <c r="M49" s="33"/>
      <c r="N49" s="23"/>
    </row>
    <row r="50" ht="51" customHeight="1" spans="1:14">
      <c r="A50" s="23">
        <v>44</v>
      </c>
      <c r="B50" s="23" t="s">
        <v>142</v>
      </c>
      <c r="C50" s="23" t="s">
        <v>50</v>
      </c>
      <c r="D50" s="23" t="s">
        <v>143</v>
      </c>
      <c r="E50" s="23" t="s">
        <v>144</v>
      </c>
      <c r="F50" s="50" t="s">
        <v>43</v>
      </c>
      <c r="G50" s="23"/>
      <c r="H50" s="23"/>
      <c r="I50" s="33"/>
      <c r="J50" s="34"/>
      <c r="K50" s="33"/>
      <c r="L50" s="33"/>
      <c r="M50" s="33"/>
      <c r="N50" s="23"/>
    </row>
    <row r="51" ht="51" customHeight="1" spans="1:14">
      <c r="A51" s="23">
        <v>45</v>
      </c>
      <c r="B51" s="23" t="s">
        <v>145</v>
      </c>
      <c r="C51" s="23" t="s">
        <v>50</v>
      </c>
      <c r="D51" s="23" t="s">
        <v>146</v>
      </c>
      <c r="E51" s="23" t="s">
        <v>147</v>
      </c>
      <c r="F51" s="50" t="s">
        <v>43</v>
      </c>
      <c r="G51" s="23" t="str">
        <f>_xlfn.DISPIMG("ID_158E0FFA025A43D49A3FFA82D83FA8BD",1)</f>
        <v>=DISPIMG("ID_158E0FFA025A43D49A3FFA82D83FA8BD",1)</v>
      </c>
      <c r="H51" s="23"/>
      <c r="I51" s="33"/>
      <c r="J51" s="34"/>
      <c r="K51" s="33"/>
      <c r="L51" s="33"/>
      <c r="M51" s="33"/>
      <c r="N51" s="23"/>
    </row>
    <row r="52" ht="51" customHeight="1" spans="1:14">
      <c r="A52" s="23">
        <v>46</v>
      </c>
      <c r="B52" s="23" t="s">
        <v>148</v>
      </c>
      <c r="C52" s="23" t="s">
        <v>50</v>
      </c>
      <c r="D52" s="23" t="s">
        <v>146</v>
      </c>
      <c r="E52" s="23" t="s">
        <v>149</v>
      </c>
      <c r="F52" s="50" t="s">
        <v>43</v>
      </c>
      <c r="G52" s="23" t="str">
        <f>_xlfn.DISPIMG("ID_496E9ABF2E6B4F1BA4D9BE95523A9F9E",1)</f>
        <v>=DISPIMG("ID_496E9ABF2E6B4F1BA4D9BE95523A9F9E",1)</v>
      </c>
      <c r="H52" s="23"/>
      <c r="I52" s="33"/>
      <c r="J52" s="34"/>
      <c r="K52" s="33"/>
      <c r="L52" s="33"/>
      <c r="M52" s="33"/>
      <c r="N52" s="23"/>
    </row>
    <row r="53" ht="51" customHeight="1" spans="1:14">
      <c r="A53" s="23">
        <v>47</v>
      </c>
      <c r="B53" s="23" t="s">
        <v>150</v>
      </c>
      <c r="C53" s="23" t="s">
        <v>50</v>
      </c>
      <c r="D53" s="23" t="s">
        <v>146</v>
      </c>
      <c r="E53" s="23" t="s">
        <v>151</v>
      </c>
      <c r="F53" s="50" t="s">
        <v>43</v>
      </c>
      <c r="G53" s="23" t="str">
        <f>_xlfn.DISPIMG("ID_8C6A9E1694E743A9AB59741A54D21B81",1)</f>
        <v>=DISPIMG("ID_8C6A9E1694E743A9AB59741A54D21B81",1)</v>
      </c>
      <c r="H53" s="23"/>
      <c r="I53" s="33"/>
      <c r="J53" s="34"/>
      <c r="K53" s="33"/>
      <c r="L53" s="33"/>
      <c r="M53" s="33"/>
      <c r="N53" s="23"/>
    </row>
    <row r="54" ht="51" customHeight="1" spans="1:14">
      <c r="A54" s="23">
        <v>48</v>
      </c>
      <c r="B54" s="23" t="s">
        <v>152</v>
      </c>
      <c r="C54" s="23" t="s">
        <v>50</v>
      </c>
      <c r="D54" s="23" t="s">
        <v>146</v>
      </c>
      <c r="E54" s="23" t="s">
        <v>153</v>
      </c>
      <c r="F54" s="50" t="s">
        <v>43</v>
      </c>
      <c r="G54" s="23" t="str">
        <f>_xlfn.DISPIMG("ID_5906F31DED5D48CE91A3E243C059ED8C",1)</f>
        <v>=DISPIMG("ID_5906F31DED5D48CE91A3E243C059ED8C",1)</v>
      </c>
      <c r="H54" s="23"/>
      <c r="I54" s="33"/>
      <c r="J54" s="34"/>
      <c r="K54" s="33"/>
      <c r="L54" s="33"/>
      <c r="M54" s="33"/>
      <c r="N54" s="23"/>
    </row>
    <row r="55" ht="51" customHeight="1" spans="1:14">
      <c r="A55" s="23">
        <v>49</v>
      </c>
      <c r="B55" s="23" t="s">
        <v>154</v>
      </c>
      <c r="C55" s="23" t="s">
        <v>50</v>
      </c>
      <c r="D55" s="23" t="s">
        <v>155</v>
      </c>
      <c r="E55" s="23" t="s">
        <v>156</v>
      </c>
      <c r="F55" s="50" t="s">
        <v>157</v>
      </c>
      <c r="G55" s="23" t="str">
        <f>_xlfn.DISPIMG("ID_FF194A273C214E8F875BD15BB76B5A5B",1)</f>
        <v>=DISPIMG("ID_FF194A273C214E8F875BD15BB76B5A5B",1)</v>
      </c>
      <c r="H55" s="23"/>
      <c r="I55" s="33"/>
      <c r="J55" s="34"/>
      <c r="K55" s="33"/>
      <c r="L55" s="33"/>
      <c r="M55" s="33"/>
      <c r="N55" s="23"/>
    </row>
    <row r="56" ht="51" customHeight="1" spans="1:14">
      <c r="A56" s="23">
        <v>50</v>
      </c>
      <c r="B56" s="23" t="s">
        <v>158</v>
      </c>
      <c r="C56" s="23" t="s">
        <v>50</v>
      </c>
      <c r="D56" s="23" t="s">
        <v>155</v>
      </c>
      <c r="E56" s="23" t="s">
        <v>159</v>
      </c>
      <c r="F56" s="50" t="s">
        <v>157</v>
      </c>
      <c r="G56" s="23"/>
      <c r="H56" s="23"/>
      <c r="I56" s="33"/>
      <c r="J56" s="34"/>
      <c r="K56" s="33"/>
      <c r="L56" s="33"/>
      <c r="M56" s="33"/>
      <c r="N56" s="23"/>
    </row>
    <row r="57" ht="51" customHeight="1" spans="1:14">
      <c r="A57" s="23">
        <v>51</v>
      </c>
      <c r="B57" s="23" t="s">
        <v>160</v>
      </c>
      <c r="C57" s="23" t="s">
        <v>50</v>
      </c>
      <c r="D57" s="23" t="s">
        <v>161</v>
      </c>
      <c r="E57" s="23"/>
      <c r="F57" s="50" t="s">
        <v>43</v>
      </c>
      <c r="G57" s="23" t="str">
        <f>_xlfn.DISPIMG("ID_8E490ACEC73246ACB2D177F3E5B5B7CC",1)</f>
        <v>=DISPIMG("ID_8E490ACEC73246ACB2D177F3E5B5B7CC",1)</v>
      </c>
      <c r="H57" s="23"/>
      <c r="I57" s="33"/>
      <c r="J57" s="34"/>
      <c r="K57" s="33"/>
      <c r="L57" s="33"/>
      <c r="M57" s="33"/>
      <c r="N57" s="23"/>
    </row>
    <row r="58" ht="51" customHeight="1" spans="1:14">
      <c r="A58" s="23">
        <v>52</v>
      </c>
      <c r="B58" s="23" t="s">
        <v>162</v>
      </c>
      <c r="C58" s="23" t="s">
        <v>50</v>
      </c>
      <c r="D58" s="23" t="s">
        <v>163</v>
      </c>
      <c r="E58" s="23" t="s">
        <v>164</v>
      </c>
      <c r="F58" s="50" t="s">
        <v>110</v>
      </c>
      <c r="G58" s="23"/>
      <c r="H58" s="23"/>
      <c r="I58" s="33"/>
      <c r="J58" s="34"/>
      <c r="K58" s="33"/>
      <c r="L58" s="33"/>
      <c r="M58" s="33"/>
      <c r="N58" s="23"/>
    </row>
    <row r="59" ht="51" customHeight="1" spans="1:14">
      <c r="A59" s="23">
        <v>53</v>
      </c>
      <c r="B59" s="23" t="s">
        <v>165</v>
      </c>
      <c r="C59" s="23" t="s">
        <v>50</v>
      </c>
      <c r="D59" s="23" t="s">
        <v>163</v>
      </c>
      <c r="E59" s="23" t="s">
        <v>166</v>
      </c>
      <c r="F59" s="50" t="s">
        <v>110</v>
      </c>
      <c r="G59" s="23"/>
      <c r="H59" s="23"/>
      <c r="I59" s="33"/>
      <c r="J59" s="34"/>
      <c r="K59" s="33"/>
      <c r="L59" s="33"/>
      <c r="M59" s="33"/>
      <c r="N59" s="23"/>
    </row>
    <row r="60" ht="51" customHeight="1" spans="1:14">
      <c r="A60" s="23">
        <v>54</v>
      </c>
      <c r="B60" s="23" t="s">
        <v>167</v>
      </c>
      <c r="C60" s="23" t="s">
        <v>50</v>
      </c>
      <c r="D60" s="23" t="s">
        <v>163</v>
      </c>
      <c r="E60" s="23" t="s">
        <v>168</v>
      </c>
      <c r="F60" s="50" t="s">
        <v>110</v>
      </c>
      <c r="G60" s="23"/>
      <c r="H60" s="23"/>
      <c r="I60" s="33"/>
      <c r="J60" s="34"/>
      <c r="K60" s="33"/>
      <c r="L60" s="33"/>
      <c r="M60" s="33"/>
      <c r="N60" s="23"/>
    </row>
    <row r="61" ht="51" customHeight="1" spans="1:14">
      <c r="A61" s="23">
        <v>55</v>
      </c>
      <c r="B61" s="23" t="s">
        <v>169</v>
      </c>
      <c r="C61" s="23" t="s">
        <v>50</v>
      </c>
      <c r="D61" s="23" t="s">
        <v>170</v>
      </c>
      <c r="E61" s="23" t="s">
        <v>171</v>
      </c>
      <c r="F61" s="50" t="s">
        <v>110</v>
      </c>
      <c r="G61" s="23"/>
      <c r="H61" s="23"/>
      <c r="I61" s="33"/>
      <c r="J61" s="34"/>
      <c r="K61" s="33"/>
      <c r="L61" s="33"/>
      <c r="M61" s="33"/>
      <c r="N61" s="23"/>
    </row>
    <row r="62" ht="51" customHeight="1" spans="1:14">
      <c r="A62" s="23">
        <v>56</v>
      </c>
      <c r="B62" s="23" t="s">
        <v>172</v>
      </c>
      <c r="C62" s="23" t="s">
        <v>50</v>
      </c>
      <c r="D62" s="23" t="s">
        <v>163</v>
      </c>
      <c r="E62" s="23" t="s">
        <v>173</v>
      </c>
      <c r="F62" s="50" t="s">
        <v>110</v>
      </c>
      <c r="G62" s="23"/>
      <c r="H62" s="23"/>
      <c r="I62" s="33"/>
      <c r="J62" s="34"/>
      <c r="K62" s="33"/>
      <c r="L62" s="33"/>
      <c r="M62" s="33"/>
      <c r="N62" s="23"/>
    </row>
    <row r="63" s="42" customFormat="1" ht="51" customHeight="1" spans="1:14">
      <c r="A63" s="23">
        <v>57</v>
      </c>
      <c r="B63" s="23" t="s">
        <v>174</v>
      </c>
      <c r="C63" s="23" t="s">
        <v>50</v>
      </c>
      <c r="D63" s="23" t="s">
        <v>116</v>
      </c>
      <c r="E63" s="23" t="s">
        <v>175</v>
      </c>
      <c r="F63" s="50" t="s">
        <v>176</v>
      </c>
      <c r="G63" s="23"/>
      <c r="H63" s="23" t="s">
        <v>177</v>
      </c>
      <c r="I63" s="33"/>
      <c r="J63" s="34"/>
      <c r="K63" s="33"/>
      <c r="L63" s="33"/>
      <c r="M63" s="33"/>
      <c r="N63" s="23"/>
    </row>
    <row r="64" s="42" customFormat="1" ht="51" customHeight="1" spans="1:14">
      <c r="A64" s="23">
        <v>58</v>
      </c>
      <c r="B64" s="23" t="s">
        <v>178</v>
      </c>
      <c r="C64" s="23" t="s">
        <v>50</v>
      </c>
      <c r="D64" s="23" t="s">
        <v>116</v>
      </c>
      <c r="E64" s="23" t="s">
        <v>179</v>
      </c>
      <c r="F64" s="50" t="s">
        <v>176</v>
      </c>
      <c r="G64" s="23"/>
      <c r="H64" s="23" t="s">
        <v>177</v>
      </c>
      <c r="I64" s="33"/>
      <c r="J64" s="34"/>
      <c r="K64" s="33"/>
      <c r="L64" s="33"/>
      <c r="M64" s="33"/>
      <c r="N64" s="23"/>
    </row>
    <row r="65" ht="51" customHeight="1" spans="1:14">
      <c r="A65" s="23">
        <v>59</v>
      </c>
      <c r="B65" s="23" t="s">
        <v>180</v>
      </c>
      <c r="C65" s="23" t="s">
        <v>50</v>
      </c>
      <c r="D65" s="23" t="s">
        <v>116</v>
      </c>
      <c r="E65" s="23" t="s">
        <v>181</v>
      </c>
      <c r="F65" s="50" t="s">
        <v>182</v>
      </c>
      <c r="G65" s="23"/>
      <c r="H65" s="23"/>
      <c r="I65" s="33"/>
      <c r="J65" s="34"/>
      <c r="K65" s="33"/>
      <c r="L65" s="33"/>
      <c r="M65" s="33"/>
      <c r="N65" s="23"/>
    </row>
    <row r="66" ht="51" customHeight="1" spans="1:14">
      <c r="A66" s="23">
        <v>60</v>
      </c>
      <c r="B66" s="23" t="s">
        <v>183</v>
      </c>
      <c r="C66" s="23" t="s">
        <v>50</v>
      </c>
      <c r="D66" s="23" t="s">
        <v>105</v>
      </c>
      <c r="E66" s="23" t="s">
        <v>184</v>
      </c>
      <c r="F66" s="50" t="s">
        <v>43</v>
      </c>
      <c r="G66" s="23"/>
      <c r="H66" s="23"/>
      <c r="I66" s="33"/>
      <c r="J66" s="34"/>
      <c r="K66" s="33"/>
      <c r="L66" s="33"/>
      <c r="M66" s="33"/>
      <c r="N66" s="23"/>
    </row>
    <row r="67" ht="80.25" customHeight="1" spans="1:14">
      <c r="A67" s="23">
        <v>61</v>
      </c>
      <c r="B67" s="23" t="s">
        <v>185</v>
      </c>
      <c r="C67" s="23" t="s">
        <v>50</v>
      </c>
      <c r="D67" s="23" t="s">
        <v>53</v>
      </c>
      <c r="E67" s="23" t="s">
        <v>186</v>
      </c>
      <c r="F67" s="50" t="s">
        <v>43</v>
      </c>
      <c r="G67" s="23" t="str">
        <f>_xlfn.DISPIMG("ID_EE81CAC07AE14E88BD34D7CCDE84A950",1)</f>
        <v>=DISPIMG("ID_EE81CAC07AE14E88BD34D7CCDE84A950",1)</v>
      </c>
      <c r="H67" s="23"/>
      <c r="I67" s="33"/>
      <c r="J67" s="34"/>
      <c r="K67" s="33"/>
      <c r="L67" s="33"/>
      <c r="M67" s="33"/>
      <c r="N67" s="23"/>
    </row>
    <row r="68" ht="60.9" customHeight="1" spans="1:14">
      <c r="A68" s="23">
        <v>62</v>
      </c>
      <c r="B68" s="23" t="s">
        <v>187</v>
      </c>
      <c r="C68" s="23" t="s">
        <v>188</v>
      </c>
      <c r="D68" s="23" t="s">
        <v>189</v>
      </c>
      <c r="E68" s="23" t="s">
        <v>190</v>
      </c>
      <c r="F68" s="50" t="s">
        <v>118</v>
      </c>
      <c r="G68" s="23" t="str">
        <f>_xlfn.DISPIMG("ID_14512916A47E4EFFA8BF51217194A679",1)</f>
        <v>=DISPIMG("ID_14512916A47E4EFFA8BF51217194A679",1)</v>
      </c>
      <c r="H68" s="23"/>
      <c r="I68" s="33"/>
      <c r="J68" s="34"/>
      <c r="K68" s="33"/>
      <c r="L68" s="33"/>
      <c r="M68" s="33"/>
      <c r="N68" s="23"/>
    </row>
    <row r="69" ht="60.9" customHeight="1" spans="1:14">
      <c r="A69" s="23">
        <v>63</v>
      </c>
      <c r="B69" s="23" t="s">
        <v>191</v>
      </c>
      <c r="C69" s="23" t="s">
        <v>188</v>
      </c>
      <c r="D69" s="23" t="s">
        <v>189</v>
      </c>
      <c r="E69" s="23" t="s">
        <v>192</v>
      </c>
      <c r="F69" s="50" t="s">
        <v>118</v>
      </c>
      <c r="G69" s="23" t="str">
        <f>_xlfn.DISPIMG("ID_B9B9F812C361485BA3F2F21967016337",1)</f>
        <v>=DISPIMG("ID_B9B9F812C361485BA3F2F21967016337",1)</v>
      </c>
      <c r="H69" s="23"/>
      <c r="I69" s="33"/>
      <c r="J69" s="34"/>
      <c r="K69" s="33"/>
      <c r="L69" s="33"/>
      <c r="M69" s="33"/>
      <c r="N69" s="23"/>
    </row>
    <row r="70" ht="60.9" customHeight="1" spans="1:14">
      <c r="A70" s="23">
        <v>64</v>
      </c>
      <c r="B70" s="23" t="s">
        <v>193</v>
      </c>
      <c r="C70" s="23" t="s">
        <v>20</v>
      </c>
      <c r="D70" s="23" t="s">
        <v>194</v>
      </c>
      <c r="E70" s="23" t="s">
        <v>195</v>
      </c>
      <c r="F70" s="50" t="s">
        <v>43</v>
      </c>
      <c r="G70" s="23"/>
      <c r="H70" s="23"/>
      <c r="I70" s="33"/>
      <c r="J70" s="34"/>
      <c r="K70" s="33"/>
      <c r="L70" s="33"/>
      <c r="M70" s="33"/>
      <c r="N70" s="23"/>
    </row>
    <row r="71" ht="60.9" customHeight="1" spans="1:14">
      <c r="A71" s="23">
        <v>65</v>
      </c>
      <c r="B71" s="23" t="s">
        <v>196</v>
      </c>
      <c r="C71" s="23" t="s">
        <v>20</v>
      </c>
      <c r="D71" s="23" t="s">
        <v>194</v>
      </c>
      <c r="E71" s="23" t="s">
        <v>197</v>
      </c>
      <c r="F71" s="50" t="s">
        <v>43</v>
      </c>
      <c r="G71" s="23" t="str">
        <f>_xlfn.DISPIMG("ID_1AE649C02DCF45BB80F2FAB9DE670D48",1)</f>
        <v>=DISPIMG("ID_1AE649C02DCF45BB80F2FAB9DE670D48",1)</v>
      </c>
      <c r="H71" s="23"/>
      <c r="I71" s="33"/>
      <c r="J71" s="34"/>
      <c r="K71" s="33"/>
      <c r="L71" s="33"/>
      <c r="M71" s="33"/>
      <c r="N71" s="23"/>
    </row>
    <row r="72" ht="60.9" customHeight="1" spans="1:14">
      <c r="A72" s="23">
        <v>66</v>
      </c>
      <c r="B72" s="23" t="s">
        <v>198</v>
      </c>
      <c r="C72" s="23" t="s">
        <v>20</v>
      </c>
      <c r="D72" s="23" t="s">
        <v>194</v>
      </c>
      <c r="E72" s="23" t="s">
        <v>199</v>
      </c>
      <c r="F72" s="50" t="s">
        <v>43</v>
      </c>
      <c r="G72" s="23"/>
      <c r="H72" s="23"/>
      <c r="I72" s="33"/>
      <c r="J72" s="34"/>
      <c r="K72" s="33"/>
      <c r="L72" s="33"/>
      <c r="M72" s="33"/>
      <c r="N72" s="23"/>
    </row>
    <row r="73" ht="60.9" customHeight="1" spans="1:14">
      <c r="A73" s="23">
        <v>67</v>
      </c>
      <c r="B73" s="23"/>
      <c r="C73" s="23"/>
      <c r="D73" s="23"/>
      <c r="E73" s="23" t="s">
        <v>200</v>
      </c>
      <c r="F73" s="50"/>
      <c r="G73" s="23"/>
      <c r="H73" s="23"/>
      <c r="I73" s="33"/>
      <c r="J73" s="34"/>
      <c r="K73" s="33"/>
      <c r="L73" s="33"/>
      <c r="M73" s="33"/>
      <c r="N73" s="23"/>
    </row>
    <row r="74" ht="60.9" customHeight="1" spans="1:14">
      <c r="A74" s="23">
        <v>68</v>
      </c>
      <c r="B74" s="23" t="s">
        <v>201</v>
      </c>
      <c r="C74" s="23" t="s">
        <v>20</v>
      </c>
      <c r="D74" s="23" t="s">
        <v>194</v>
      </c>
      <c r="E74" s="23" t="s">
        <v>202</v>
      </c>
      <c r="F74" s="50" t="s">
        <v>43</v>
      </c>
      <c r="G74" s="23"/>
      <c r="H74" s="23"/>
      <c r="I74" s="33"/>
      <c r="J74" s="34"/>
      <c r="K74" s="33"/>
      <c r="L74" s="33"/>
      <c r="M74" s="33"/>
      <c r="N74" s="23"/>
    </row>
    <row r="75" s="42" customFormat="1" ht="58.5" customHeight="1" spans="1:14">
      <c r="A75" s="23">
        <v>69</v>
      </c>
      <c r="B75" s="23" t="s">
        <v>203</v>
      </c>
      <c r="C75" s="23" t="s">
        <v>20</v>
      </c>
      <c r="D75" s="23" t="s">
        <v>194</v>
      </c>
      <c r="E75" s="23" t="s">
        <v>204</v>
      </c>
      <c r="F75" s="50" t="s">
        <v>43</v>
      </c>
      <c r="G75" s="23" t="str">
        <f>_xlfn.DISPIMG("ID_DF7F50D0485741DAB943E0987897B47F",1)</f>
        <v>=DISPIMG("ID_DF7F50D0485741DAB943E0987897B47F",1)</v>
      </c>
      <c r="H75" s="23" t="s">
        <v>205</v>
      </c>
      <c r="I75" s="33"/>
      <c r="J75" s="34"/>
      <c r="K75" s="33"/>
      <c r="L75" s="33"/>
      <c r="M75" s="33"/>
      <c r="N75" s="23"/>
    </row>
    <row r="76" s="41" customFormat="1" ht="38.25" customHeight="1" spans="1:14">
      <c r="A76" s="23">
        <v>70</v>
      </c>
      <c r="B76" s="23" t="s">
        <v>206</v>
      </c>
      <c r="C76" s="23" t="s">
        <v>20</v>
      </c>
      <c r="D76" s="23" t="s">
        <v>194</v>
      </c>
      <c r="E76" s="23" t="s">
        <v>207</v>
      </c>
      <c r="F76" s="50" t="s">
        <v>43</v>
      </c>
      <c r="G76" s="23"/>
      <c r="H76" s="23" t="s">
        <v>205</v>
      </c>
      <c r="I76" s="33"/>
      <c r="J76" s="34"/>
      <c r="K76" s="33"/>
      <c r="L76" s="33"/>
      <c r="M76" s="33"/>
      <c r="N76" s="23"/>
    </row>
    <row r="77" s="42" customFormat="1" ht="63" customHeight="1" spans="1:14">
      <c r="A77" s="23">
        <v>71</v>
      </c>
      <c r="B77" s="23" t="s">
        <v>208</v>
      </c>
      <c r="C77" s="23" t="s">
        <v>20</v>
      </c>
      <c r="D77" s="23" t="s">
        <v>194</v>
      </c>
      <c r="E77" s="23" t="s">
        <v>209</v>
      </c>
      <c r="F77" s="50" t="s">
        <v>43</v>
      </c>
      <c r="G77" s="23"/>
      <c r="H77" s="23" t="s">
        <v>205</v>
      </c>
      <c r="I77" s="33"/>
      <c r="J77" s="34"/>
      <c r="K77" s="33"/>
      <c r="L77" s="33"/>
      <c r="M77" s="33"/>
      <c r="N77" s="23"/>
    </row>
    <row r="78" s="41" customFormat="1" ht="60.9" customHeight="1" spans="1:14">
      <c r="A78" s="23">
        <v>72</v>
      </c>
      <c r="B78" s="23" t="s">
        <v>210</v>
      </c>
      <c r="C78" s="23" t="s">
        <v>20</v>
      </c>
      <c r="D78" s="23" t="s">
        <v>194</v>
      </c>
      <c r="E78" s="23" t="s">
        <v>211</v>
      </c>
      <c r="F78" s="50" t="s">
        <v>212</v>
      </c>
      <c r="G78" s="23"/>
      <c r="H78" s="23"/>
      <c r="I78" s="33"/>
      <c r="J78" s="34"/>
      <c r="K78" s="33"/>
      <c r="L78" s="33"/>
      <c r="M78" s="33"/>
      <c r="N78" s="23"/>
    </row>
    <row r="79" s="41" customFormat="1" ht="60.9" customHeight="1" spans="1:14">
      <c r="A79" s="23">
        <v>73</v>
      </c>
      <c r="B79" s="23" t="s">
        <v>213</v>
      </c>
      <c r="C79" s="23" t="s">
        <v>20</v>
      </c>
      <c r="D79" s="23" t="s">
        <v>194</v>
      </c>
      <c r="E79" s="23" t="s">
        <v>214</v>
      </c>
      <c r="F79" s="50" t="s">
        <v>43</v>
      </c>
      <c r="G79" s="23"/>
      <c r="H79" s="23"/>
      <c r="I79" s="33"/>
      <c r="J79" s="34"/>
      <c r="K79" s="33"/>
      <c r="L79" s="33"/>
      <c r="M79" s="33"/>
      <c r="N79" s="23"/>
    </row>
    <row r="80" s="42" customFormat="1" ht="60.9" customHeight="1" spans="1:14">
      <c r="A80" s="23">
        <v>74</v>
      </c>
      <c r="B80" s="23" t="s">
        <v>215</v>
      </c>
      <c r="C80" s="23" t="s">
        <v>216</v>
      </c>
      <c r="D80" s="23" t="s">
        <v>217</v>
      </c>
      <c r="E80" s="23" t="s">
        <v>218</v>
      </c>
      <c r="F80" s="50" t="s">
        <v>82</v>
      </c>
      <c r="G80" s="23" t="str">
        <f>_xlfn.DISPIMG("ID_57EB306FD67C41D3AB4FF9D1981E7752",1)</f>
        <v>=DISPIMG("ID_57EB306FD67C41D3AB4FF9D1981E7752",1)</v>
      </c>
      <c r="H80" s="23"/>
      <c r="I80" s="33"/>
      <c r="J80" s="34"/>
      <c r="K80" s="33"/>
      <c r="L80" s="33"/>
      <c r="M80" s="33"/>
      <c r="N80" s="23"/>
    </row>
    <row r="81" s="41" customFormat="1" ht="60.9" customHeight="1" spans="1:14">
      <c r="A81" s="23">
        <v>75</v>
      </c>
      <c r="B81" s="23" t="s">
        <v>219</v>
      </c>
      <c r="C81" s="23" t="s">
        <v>216</v>
      </c>
      <c r="D81" s="23" t="s">
        <v>220</v>
      </c>
      <c r="E81" s="23" t="s">
        <v>221</v>
      </c>
      <c r="F81" s="50" t="s">
        <v>43</v>
      </c>
      <c r="G81" s="23" t="str">
        <f>_xlfn.DISPIMG("ID_300F6907284346C8A311661421C670C6",1)</f>
        <v>=DISPIMG("ID_300F6907284346C8A311661421C670C6",1)</v>
      </c>
      <c r="H81" s="23"/>
      <c r="I81" s="33"/>
      <c r="J81" s="34"/>
      <c r="K81" s="33"/>
      <c r="L81" s="33"/>
      <c r="M81" s="33"/>
      <c r="N81" s="23"/>
    </row>
    <row r="82" ht="60" customHeight="1" spans="1:14">
      <c r="A82" s="23">
        <v>76</v>
      </c>
      <c r="B82" s="23" t="s">
        <v>222</v>
      </c>
      <c r="C82" s="23" t="s">
        <v>216</v>
      </c>
      <c r="D82" s="23" t="s">
        <v>220</v>
      </c>
      <c r="E82" s="23" t="s">
        <v>223</v>
      </c>
      <c r="F82" s="50" t="s">
        <v>43</v>
      </c>
      <c r="G82" s="23"/>
      <c r="H82" s="23"/>
      <c r="I82" s="33"/>
      <c r="J82" s="34"/>
      <c r="K82" s="33"/>
      <c r="L82" s="33"/>
      <c r="M82" s="33"/>
      <c r="N82" s="23"/>
    </row>
    <row r="83" ht="53.25" customHeight="1" spans="1:14">
      <c r="A83" s="23">
        <v>77</v>
      </c>
      <c r="B83" s="23"/>
      <c r="C83" s="23"/>
      <c r="D83" s="23"/>
      <c r="E83" s="23" t="s">
        <v>224</v>
      </c>
      <c r="F83" s="50"/>
      <c r="G83" s="23"/>
      <c r="H83" s="23"/>
      <c r="I83" s="33"/>
      <c r="J83" s="34"/>
      <c r="K83" s="33"/>
      <c r="L83" s="33"/>
      <c r="M83" s="33"/>
      <c r="N83" s="23"/>
    </row>
    <row r="84" ht="63.9" customHeight="1" spans="1:14">
      <c r="A84" s="23">
        <v>78</v>
      </c>
      <c r="B84" s="23" t="s">
        <v>225</v>
      </c>
      <c r="C84" s="23" t="s">
        <v>216</v>
      </c>
      <c r="D84" s="23" t="s">
        <v>220</v>
      </c>
      <c r="E84" s="23" t="s">
        <v>226</v>
      </c>
      <c r="F84" s="50" t="s">
        <v>212</v>
      </c>
      <c r="G84" s="23"/>
      <c r="H84" s="23"/>
      <c r="I84" s="33"/>
      <c r="J84" s="34"/>
      <c r="K84" s="33"/>
      <c r="L84" s="33"/>
      <c r="M84" s="33"/>
      <c r="N84" s="23"/>
    </row>
    <row r="85" ht="39.75" customHeight="1" spans="1:14">
      <c r="A85" s="23">
        <v>79</v>
      </c>
      <c r="B85" s="23" t="s">
        <v>227</v>
      </c>
      <c r="C85" s="23" t="s">
        <v>216</v>
      </c>
      <c r="D85" s="23" t="s">
        <v>220</v>
      </c>
      <c r="E85" s="52" t="s">
        <v>228</v>
      </c>
      <c r="F85" s="50" t="s">
        <v>212</v>
      </c>
      <c r="G85" s="23" t="str">
        <f>_xlfn.DISPIMG("ID_CF4A5FD78F2348B88F41C07CF351038A",1)</f>
        <v>=DISPIMG("ID_CF4A5FD78F2348B88F41C07CF351038A",1)</v>
      </c>
      <c r="H85" s="23"/>
      <c r="I85" s="33"/>
      <c r="J85" s="34"/>
      <c r="K85" s="33"/>
      <c r="L85" s="33"/>
      <c r="M85" s="33"/>
      <c r="N85" s="23"/>
    </row>
    <row r="86" ht="39.75" customHeight="1" spans="1:14">
      <c r="A86" s="23">
        <v>80</v>
      </c>
      <c r="B86" s="23"/>
      <c r="C86" s="23"/>
      <c r="D86" s="23"/>
      <c r="E86" s="52" t="s">
        <v>229</v>
      </c>
      <c r="F86" s="50"/>
      <c r="G86" s="23" t="str">
        <f>_xlfn.DISPIMG("ID_CF4A5FD78F2348B88F41C07CF351038A",1)</f>
        <v>=DISPIMG("ID_CF4A5FD78F2348B88F41C07CF351038A",1)</v>
      </c>
      <c r="H86" s="23"/>
      <c r="I86" s="33"/>
      <c r="J86" s="34"/>
      <c r="K86" s="33"/>
      <c r="L86" s="33"/>
      <c r="M86" s="33"/>
      <c r="N86" s="23"/>
    </row>
    <row r="87" ht="59.1" customHeight="1" spans="1:14">
      <c r="A87" s="23">
        <v>81</v>
      </c>
      <c r="B87" s="23" t="s">
        <v>230</v>
      </c>
      <c r="C87" s="23" t="s">
        <v>216</v>
      </c>
      <c r="D87" s="23" t="s">
        <v>220</v>
      </c>
      <c r="E87" s="23" t="s">
        <v>231</v>
      </c>
      <c r="F87" s="50" t="s">
        <v>212</v>
      </c>
      <c r="G87" s="23"/>
      <c r="H87" s="23"/>
      <c r="I87" s="33"/>
      <c r="J87" s="34"/>
      <c r="K87" s="33"/>
      <c r="L87" s="33"/>
      <c r="M87" s="33"/>
      <c r="N87" s="23"/>
    </row>
    <row r="88" ht="59.1" customHeight="1" spans="1:14">
      <c r="A88" s="23">
        <v>82</v>
      </c>
      <c r="B88" s="23" t="s">
        <v>232</v>
      </c>
      <c r="C88" s="23" t="s">
        <v>216</v>
      </c>
      <c r="D88" s="23" t="s">
        <v>220</v>
      </c>
      <c r="E88" s="23" t="s">
        <v>231</v>
      </c>
      <c r="F88" s="50" t="s">
        <v>212</v>
      </c>
      <c r="G88" s="23"/>
      <c r="H88" s="23"/>
      <c r="I88" s="33"/>
      <c r="J88" s="34"/>
      <c r="K88" s="33"/>
      <c r="L88" s="33"/>
      <c r="M88" s="33"/>
      <c r="N88" s="23"/>
    </row>
    <row r="89" ht="59.1" customHeight="1" spans="1:14">
      <c r="A89" s="23">
        <v>83</v>
      </c>
      <c r="B89" s="23" t="s">
        <v>233</v>
      </c>
      <c r="C89" s="23" t="s">
        <v>216</v>
      </c>
      <c r="D89" s="23" t="s">
        <v>234</v>
      </c>
      <c r="E89" s="23" t="s">
        <v>235</v>
      </c>
      <c r="F89" s="50" t="s">
        <v>212</v>
      </c>
      <c r="G89" s="23"/>
      <c r="H89" s="23"/>
      <c r="I89" s="33"/>
      <c r="J89" s="34"/>
      <c r="K89" s="33"/>
      <c r="L89" s="33"/>
      <c r="M89" s="33"/>
      <c r="N89" s="23"/>
    </row>
    <row r="90" ht="59.1" customHeight="1" spans="1:14">
      <c r="A90" s="23">
        <v>84</v>
      </c>
      <c r="B90" s="23" t="s">
        <v>236</v>
      </c>
      <c r="C90" s="23" t="s">
        <v>216</v>
      </c>
      <c r="D90" s="23" t="s">
        <v>194</v>
      </c>
      <c r="E90" s="23" t="s">
        <v>237</v>
      </c>
      <c r="F90" s="50" t="s">
        <v>43</v>
      </c>
      <c r="G90" s="23"/>
      <c r="H90" s="23"/>
      <c r="I90" s="33"/>
      <c r="J90" s="34"/>
      <c r="K90" s="33"/>
      <c r="L90" s="33"/>
      <c r="M90" s="33"/>
      <c r="N90" s="23"/>
    </row>
    <row r="91" ht="59.1" customHeight="1" spans="1:14">
      <c r="A91" s="23">
        <v>85</v>
      </c>
      <c r="B91" s="23" t="s">
        <v>238</v>
      </c>
      <c r="C91" s="23" t="s">
        <v>216</v>
      </c>
      <c r="D91" s="23" t="s">
        <v>194</v>
      </c>
      <c r="E91" s="23" t="s">
        <v>239</v>
      </c>
      <c r="F91" s="50" t="s">
        <v>43</v>
      </c>
      <c r="G91" s="23"/>
      <c r="H91" s="23"/>
      <c r="I91" s="33"/>
      <c r="J91" s="34"/>
      <c r="K91" s="33"/>
      <c r="L91" s="33"/>
      <c r="M91" s="33"/>
      <c r="N91" s="23"/>
    </row>
    <row r="92" ht="59.1" customHeight="1" spans="1:14">
      <c r="A92" s="23">
        <v>86</v>
      </c>
      <c r="B92" s="23" t="s">
        <v>240</v>
      </c>
      <c r="C92" s="23" t="s">
        <v>216</v>
      </c>
      <c r="D92" s="23">
        <v>304</v>
      </c>
      <c r="E92" s="23" t="s">
        <v>241</v>
      </c>
      <c r="F92" s="50" t="s">
        <v>43</v>
      </c>
      <c r="G92" s="23"/>
      <c r="H92" s="23"/>
      <c r="I92" s="33"/>
      <c r="J92" s="34"/>
      <c r="K92" s="33"/>
      <c r="L92" s="33"/>
      <c r="M92" s="33"/>
      <c r="N92" s="23"/>
    </row>
    <row r="93" s="42" customFormat="1" ht="59.1" customHeight="1" spans="1:14">
      <c r="A93" s="23">
        <v>87</v>
      </c>
      <c r="B93" s="23" t="s">
        <v>242</v>
      </c>
      <c r="C93" s="23" t="s">
        <v>216</v>
      </c>
      <c r="D93" s="23">
        <v>304</v>
      </c>
      <c r="E93" s="23" t="s">
        <v>243</v>
      </c>
      <c r="F93" s="50" t="s">
        <v>43</v>
      </c>
      <c r="G93" s="23"/>
      <c r="H93" s="23"/>
      <c r="I93" s="33"/>
      <c r="J93" s="34"/>
      <c r="K93" s="33"/>
      <c r="L93" s="33"/>
      <c r="M93" s="33"/>
      <c r="N93" s="23"/>
    </row>
    <row r="94" ht="59.1" customHeight="1" spans="1:14">
      <c r="A94" s="23">
        <v>88</v>
      </c>
      <c r="B94" s="51" t="s">
        <v>244</v>
      </c>
      <c r="C94" s="23" t="s">
        <v>216</v>
      </c>
      <c r="D94" s="23">
        <v>304</v>
      </c>
      <c r="E94" s="23" t="s">
        <v>245</v>
      </c>
      <c r="F94" s="50" t="s">
        <v>43</v>
      </c>
      <c r="G94" s="23"/>
      <c r="H94" s="26"/>
      <c r="I94" s="33"/>
      <c r="J94" s="34"/>
      <c r="K94" s="33"/>
      <c r="L94" s="33"/>
      <c r="M94" s="33"/>
      <c r="N94" s="23"/>
    </row>
    <row r="95" ht="59.1" customHeight="1" spans="1:14">
      <c r="A95" s="23">
        <v>89</v>
      </c>
      <c r="B95" s="23" t="s">
        <v>246</v>
      </c>
      <c r="C95" s="23" t="s">
        <v>216</v>
      </c>
      <c r="D95" s="23" t="s">
        <v>194</v>
      </c>
      <c r="E95" s="23" t="s">
        <v>247</v>
      </c>
      <c r="F95" s="50" t="s">
        <v>248</v>
      </c>
      <c r="G95" s="23"/>
      <c r="H95" s="23"/>
      <c r="I95" s="33"/>
      <c r="J95" s="34"/>
      <c r="K95" s="33"/>
      <c r="L95" s="33"/>
      <c r="M95" s="33"/>
      <c r="N95" s="23"/>
    </row>
    <row r="96" ht="59.1" customHeight="1" spans="1:14">
      <c r="A96" s="23">
        <v>90</v>
      </c>
      <c r="B96" s="23" t="s">
        <v>249</v>
      </c>
      <c r="C96" s="23" t="s">
        <v>216</v>
      </c>
      <c r="D96" s="23" t="s">
        <v>194</v>
      </c>
      <c r="E96" s="23" t="s">
        <v>250</v>
      </c>
      <c r="F96" s="50" t="s">
        <v>43</v>
      </c>
      <c r="G96" s="23"/>
      <c r="H96" s="23"/>
      <c r="I96" s="33"/>
      <c r="J96" s="34"/>
      <c r="K96" s="33"/>
      <c r="L96" s="33"/>
      <c r="M96" s="33"/>
      <c r="N96" s="23"/>
    </row>
    <row r="97" ht="59.1" customHeight="1" spans="1:14">
      <c r="A97" s="23">
        <v>91</v>
      </c>
      <c r="B97" s="23" t="s">
        <v>251</v>
      </c>
      <c r="C97" s="23" t="s">
        <v>216</v>
      </c>
      <c r="D97" s="23" t="s">
        <v>194</v>
      </c>
      <c r="E97" s="23" t="s">
        <v>252</v>
      </c>
      <c r="F97" s="50" t="s">
        <v>43</v>
      </c>
      <c r="G97" s="23" t="str">
        <f>_xlfn.DISPIMG("ID_9AB0FD3854B847D38BEE7C72BD21B56C",1)</f>
        <v>=DISPIMG("ID_9AB0FD3854B847D38BEE7C72BD21B56C",1)</v>
      </c>
      <c r="H97" s="23"/>
      <c r="I97" s="33"/>
      <c r="J97" s="34"/>
      <c r="K97" s="33"/>
      <c r="L97" s="33"/>
      <c r="M97" s="33"/>
      <c r="N97" s="23"/>
    </row>
    <row r="98" ht="59.1" customHeight="1" spans="1:14">
      <c r="A98" s="23">
        <v>92</v>
      </c>
      <c r="B98" s="23" t="s">
        <v>253</v>
      </c>
      <c r="C98" s="23" t="s">
        <v>216</v>
      </c>
      <c r="D98" s="23" t="s">
        <v>194</v>
      </c>
      <c r="E98" s="23" t="s">
        <v>254</v>
      </c>
      <c r="F98" s="50" t="s">
        <v>43</v>
      </c>
      <c r="G98" s="23"/>
      <c r="H98" s="23"/>
      <c r="I98" s="33"/>
      <c r="J98" s="34"/>
      <c r="K98" s="33"/>
      <c r="L98" s="33"/>
      <c r="M98" s="33"/>
      <c r="N98" s="23"/>
    </row>
    <row r="99" ht="59.1" customHeight="1" spans="1:14">
      <c r="A99" s="23">
        <v>93</v>
      </c>
      <c r="B99" s="23" t="s">
        <v>255</v>
      </c>
      <c r="C99" s="23" t="s">
        <v>216</v>
      </c>
      <c r="D99" s="23" t="s">
        <v>194</v>
      </c>
      <c r="E99" s="23" t="s">
        <v>256</v>
      </c>
      <c r="F99" s="50" t="s">
        <v>43</v>
      </c>
      <c r="G99" s="23" t="str">
        <f>_xlfn.DISPIMG("ID_E8E20D9936E648FD87D0ADA87D2E74DA",1)</f>
        <v>=DISPIMG("ID_E8E20D9936E648FD87D0ADA87D2E74DA",1)</v>
      </c>
      <c r="H99" s="23"/>
      <c r="I99" s="33"/>
      <c r="J99" s="34"/>
      <c r="K99" s="33"/>
      <c r="L99" s="33"/>
      <c r="M99" s="33"/>
      <c r="N99" s="23"/>
    </row>
    <row r="100" ht="59.1" customHeight="1" spans="1:14">
      <c r="A100" s="23">
        <v>94</v>
      </c>
      <c r="B100" s="23" t="s">
        <v>257</v>
      </c>
      <c r="C100" s="23" t="s">
        <v>216</v>
      </c>
      <c r="D100" s="23" t="s">
        <v>194</v>
      </c>
      <c r="E100" s="23" t="s">
        <v>258</v>
      </c>
      <c r="F100" s="50" t="s">
        <v>135</v>
      </c>
      <c r="G100" s="23"/>
      <c r="H100" s="23"/>
      <c r="I100" s="33"/>
      <c r="J100" s="34"/>
      <c r="K100" s="33"/>
      <c r="L100" s="33"/>
      <c r="M100" s="33"/>
      <c r="N100" s="23"/>
    </row>
    <row r="101" s="42" customFormat="1" ht="65.1" customHeight="1" spans="1:14">
      <c r="A101" s="23">
        <v>95</v>
      </c>
      <c r="B101" s="23" t="s">
        <v>259</v>
      </c>
      <c r="C101" s="23"/>
      <c r="D101" s="23" t="s">
        <v>260</v>
      </c>
      <c r="E101" s="52" t="s">
        <v>261</v>
      </c>
      <c r="F101" s="50" t="s">
        <v>43</v>
      </c>
      <c r="G101" s="23" t="str">
        <f>_xlfn.DISPIMG("ID_FF2EEE53686C40708AB4B34F76704981",1)</f>
        <v>=DISPIMG("ID_FF2EEE53686C40708AB4B34F76704981",1)</v>
      </c>
      <c r="H101" s="23" t="str">
        <f>_xlfn.DISPIMG("ID_32D57AF3374B4D7FB907DF7642EFCFB2",1)</f>
        <v>=DISPIMG("ID_32D57AF3374B4D7FB907DF7642EFCFB2",1)</v>
      </c>
      <c r="I101" s="33"/>
      <c r="J101" s="34"/>
      <c r="K101" s="53"/>
      <c r="L101" s="53"/>
      <c r="M101" s="53"/>
      <c r="N101" s="52"/>
    </row>
    <row r="102" ht="65.1" customHeight="1" spans="1:14">
      <c r="A102" s="23">
        <v>96</v>
      </c>
      <c r="B102" s="23" t="s">
        <v>259</v>
      </c>
      <c r="C102" s="23" t="s">
        <v>262</v>
      </c>
      <c r="D102" s="23" t="s">
        <v>260</v>
      </c>
      <c r="E102" s="52" t="s">
        <v>263</v>
      </c>
      <c r="F102" s="50" t="s">
        <v>43</v>
      </c>
      <c r="G102" s="23" t="str">
        <f>_xlfn.DISPIMG("ID_0319763B90D94E81975FC977C773E01A",1)</f>
        <v>=DISPIMG("ID_0319763B90D94E81975FC977C773E01A",1)</v>
      </c>
      <c r="H102" s="23" t="str">
        <f>_xlfn.DISPIMG("ID_27E583340C4040C793A33399EE9E45AD",1)</f>
        <v>=DISPIMG("ID_27E583340C4040C793A33399EE9E45AD",1)</v>
      </c>
      <c r="I102" s="33"/>
      <c r="J102" s="34"/>
      <c r="K102" s="53"/>
      <c r="L102" s="53"/>
      <c r="M102" s="53"/>
      <c r="N102" s="52"/>
    </row>
    <row r="103" s="40" customFormat="1" ht="65.1" customHeight="1" spans="1:14">
      <c r="A103" s="23">
        <v>97</v>
      </c>
      <c r="B103" s="23" t="s">
        <v>264</v>
      </c>
      <c r="C103" s="23" t="s">
        <v>216</v>
      </c>
      <c r="D103" s="23" t="s">
        <v>265</v>
      </c>
      <c r="E103" s="23" t="s">
        <v>266</v>
      </c>
      <c r="F103" s="50" t="s">
        <v>43</v>
      </c>
      <c r="G103" s="23"/>
      <c r="H103" s="23"/>
      <c r="I103" s="33"/>
      <c r="J103" s="34"/>
      <c r="K103" s="33"/>
      <c r="L103" s="33"/>
      <c r="M103" s="33"/>
      <c r="N103" s="23"/>
    </row>
    <row r="104" s="42" customFormat="1" ht="65.1" customHeight="1" spans="1:14">
      <c r="A104" s="23">
        <v>98</v>
      </c>
      <c r="B104" s="23" t="s">
        <v>267</v>
      </c>
      <c r="C104" s="23" t="s">
        <v>216</v>
      </c>
      <c r="D104" s="23" t="s">
        <v>268</v>
      </c>
      <c r="E104" s="23" t="s">
        <v>269</v>
      </c>
      <c r="F104" s="50" t="s">
        <v>43</v>
      </c>
      <c r="G104" s="23" t="str">
        <f>_xlfn.DISPIMG("ID_8AD6B88724C34AD3A5CFBFDE483AF529",1)</f>
        <v>=DISPIMG("ID_8AD6B88724C34AD3A5CFBFDE483AF529",1)</v>
      </c>
      <c r="H104" s="23" t="s">
        <v>270</v>
      </c>
      <c r="I104" s="33"/>
      <c r="J104" s="34"/>
      <c r="K104" s="33"/>
      <c r="L104" s="33"/>
      <c r="M104" s="33"/>
      <c r="N104" s="54"/>
    </row>
    <row r="105" s="42" customFormat="1" ht="65.1" customHeight="1" spans="1:14">
      <c r="A105" s="23">
        <v>99</v>
      </c>
      <c r="B105" s="23" t="s">
        <v>271</v>
      </c>
      <c r="C105" s="23" t="s">
        <v>216</v>
      </c>
      <c r="D105" s="23" t="s">
        <v>268</v>
      </c>
      <c r="E105" s="23" t="s">
        <v>272</v>
      </c>
      <c r="F105" s="50" t="s">
        <v>43</v>
      </c>
      <c r="G105" s="23" t="str">
        <f>_xlfn.DISPIMG("ID_655AE84BF7A74A6DB753957288FE89C2",1)</f>
        <v>=DISPIMG("ID_655AE84BF7A74A6DB753957288FE89C2",1)</v>
      </c>
      <c r="H105" s="23" t="s">
        <v>270</v>
      </c>
      <c r="I105" s="33"/>
      <c r="J105" s="34"/>
      <c r="K105" s="33"/>
      <c r="L105" s="33"/>
      <c r="M105" s="33"/>
      <c r="N105" s="54"/>
    </row>
    <row r="106" s="41" customFormat="1" ht="65.1" customHeight="1" spans="1:14">
      <c r="A106" s="23">
        <v>100</v>
      </c>
      <c r="B106" s="23" t="s">
        <v>273</v>
      </c>
      <c r="C106" s="23" t="s">
        <v>216</v>
      </c>
      <c r="D106" s="23" t="s">
        <v>133</v>
      </c>
      <c r="E106" s="23" t="s">
        <v>274</v>
      </c>
      <c r="F106" s="50" t="s">
        <v>43</v>
      </c>
      <c r="G106" s="23" t="str">
        <f>_xlfn.DISPIMG("ID_BD8AC8791926469A80FED91BAE892721",1)</f>
        <v>=DISPIMG("ID_BD8AC8791926469A80FED91BAE892721",1)</v>
      </c>
      <c r="H106" s="23"/>
      <c r="I106" s="33"/>
      <c r="J106" s="34"/>
      <c r="K106" s="33"/>
      <c r="L106" s="33"/>
      <c r="M106" s="33"/>
      <c r="N106" s="52"/>
    </row>
    <row r="107" ht="65.1" customHeight="1" spans="1:14">
      <c r="A107" s="23">
        <v>101</v>
      </c>
      <c r="B107" s="23" t="s">
        <v>275</v>
      </c>
      <c r="C107" s="23" t="s">
        <v>216</v>
      </c>
      <c r="D107" s="23" t="s">
        <v>276</v>
      </c>
      <c r="E107" s="23" t="s">
        <v>277</v>
      </c>
      <c r="F107" s="50" t="s">
        <v>43</v>
      </c>
      <c r="G107" s="23" t="str">
        <f>_xlfn.DISPIMG("ID_FDEC73E71A85446F91A3BD8B623A1F1D",1)</f>
        <v>=DISPIMG("ID_FDEC73E71A85446F91A3BD8B623A1F1D",1)</v>
      </c>
      <c r="H107" s="23"/>
      <c r="I107" s="33"/>
      <c r="J107" s="34"/>
      <c r="K107" s="33"/>
      <c r="L107" s="33"/>
      <c r="M107" s="33"/>
      <c r="N107" s="23"/>
    </row>
    <row r="108" s="42" customFormat="1" ht="65.1" customHeight="1" spans="1:14">
      <c r="A108" s="23">
        <v>102</v>
      </c>
      <c r="B108" s="23" t="s">
        <v>278</v>
      </c>
      <c r="C108" s="23" t="s">
        <v>216</v>
      </c>
      <c r="D108" s="23" t="s">
        <v>279</v>
      </c>
      <c r="E108" s="23" t="s">
        <v>280</v>
      </c>
      <c r="F108" s="50" t="s">
        <v>212</v>
      </c>
      <c r="G108" s="23" t="str">
        <f>_xlfn.DISPIMG("ID_BEB2EB14CA584F7C958596A628D1BBAA",1)</f>
        <v>=DISPIMG("ID_BEB2EB14CA584F7C958596A628D1BBAA",1)</v>
      </c>
      <c r="H108" s="23"/>
      <c r="I108" s="33"/>
      <c r="J108" s="34"/>
      <c r="K108" s="33"/>
      <c r="L108" s="33"/>
      <c r="M108" s="33"/>
      <c r="N108" s="23"/>
    </row>
    <row r="109" ht="65.1" customHeight="1" spans="1:14">
      <c r="A109" s="23">
        <v>103</v>
      </c>
      <c r="B109" s="23" t="s">
        <v>281</v>
      </c>
      <c r="C109" s="23" t="s">
        <v>216</v>
      </c>
      <c r="D109" s="23" t="s">
        <v>282</v>
      </c>
      <c r="E109" s="23" t="s">
        <v>283</v>
      </c>
      <c r="F109" s="50" t="s">
        <v>43</v>
      </c>
      <c r="G109" s="23"/>
      <c r="H109" s="23"/>
      <c r="I109" s="33"/>
      <c r="J109" s="34"/>
      <c r="K109" s="33"/>
      <c r="L109" s="33"/>
      <c r="M109" s="33"/>
      <c r="N109" s="23"/>
    </row>
    <row r="110" ht="65.1" customHeight="1" spans="1:14">
      <c r="A110" s="23">
        <v>104</v>
      </c>
      <c r="B110" s="23" t="s">
        <v>284</v>
      </c>
      <c r="C110" s="23" t="s">
        <v>216</v>
      </c>
      <c r="D110" s="23" t="s">
        <v>285</v>
      </c>
      <c r="E110" s="23" t="s">
        <v>286</v>
      </c>
      <c r="F110" s="50" t="s">
        <v>110</v>
      </c>
      <c r="G110" s="23" t="str">
        <f>_xlfn.DISPIMG("ID_DF42EC3E43A6436C887A5885785552E7",1)</f>
        <v>=DISPIMG("ID_DF42EC3E43A6436C887A5885785552E7",1)</v>
      </c>
      <c r="H110" s="23" t="s">
        <v>270</v>
      </c>
      <c r="I110" s="33"/>
      <c r="J110" s="34"/>
      <c r="K110" s="33"/>
      <c r="L110" s="33"/>
      <c r="M110" s="33"/>
      <c r="N110" s="23"/>
    </row>
    <row r="111" ht="65.1" customHeight="1" spans="1:14">
      <c r="A111" s="23">
        <v>105</v>
      </c>
      <c r="B111" s="23" t="s">
        <v>287</v>
      </c>
      <c r="C111" s="23" t="s">
        <v>216</v>
      </c>
      <c r="D111" s="23" t="s">
        <v>285</v>
      </c>
      <c r="E111" s="23" t="s">
        <v>288</v>
      </c>
      <c r="F111" s="50" t="s">
        <v>110</v>
      </c>
      <c r="G111" s="23"/>
      <c r="H111" s="23" t="s">
        <v>270</v>
      </c>
      <c r="I111" s="33"/>
      <c r="J111" s="34"/>
      <c r="K111" s="33"/>
      <c r="L111" s="33"/>
      <c r="M111" s="33"/>
      <c r="N111" s="23"/>
    </row>
    <row r="112" ht="65.1" customHeight="1" spans="1:14">
      <c r="A112" s="23">
        <v>106</v>
      </c>
      <c r="B112" s="23" t="s">
        <v>289</v>
      </c>
      <c r="C112" s="23" t="s">
        <v>216</v>
      </c>
      <c r="D112" s="23" t="s">
        <v>268</v>
      </c>
      <c r="E112" s="23" t="s">
        <v>290</v>
      </c>
      <c r="F112" s="50" t="s">
        <v>212</v>
      </c>
      <c r="G112" s="23" t="str">
        <f>_xlfn.DISPIMG("ID_6DA98B7255804B27949D703FBDF86A39",1)</f>
        <v>=DISPIMG("ID_6DA98B7255804B27949D703FBDF86A39",1)</v>
      </c>
      <c r="H112" s="23" t="s">
        <v>270</v>
      </c>
      <c r="I112" s="33"/>
      <c r="J112" s="34"/>
      <c r="K112" s="33"/>
      <c r="L112" s="33"/>
      <c r="M112" s="33"/>
      <c r="N112" s="54"/>
    </row>
    <row r="113" ht="65.1" customHeight="1" spans="1:14">
      <c r="A113" s="23">
        <v>107</v>
      </c>
      <c r="B113" s="23" t="s">
        <v>291</v>
      </c>
      <c r="C113" s="23" t="s">
        <v>216</v>
      </c>
      <c r="D113" s="23" t="s">
        <v>133</v>
      </c>
      <c r="E113" s="23" t="s">
        <v>292</v>
      </c>
      <c r="F113" s="50" t="s">
        <v>212</v>
      </c>
      <c r="G113" s="23" t="str">
        <f>_xlfn.DISPIMG("ID_60298FA0078142708BC55BA954E0AE7C",1)</f>
        <v>=DISPIMG("ID_60298FA0078142708BC55BA954E0AE7C",1)</v>
      </c>
      <c r="H113" s="23"/>
      <c r="I113" s="33"/>
      <c r="J113" s="34"/>
      <c r="K113" s="33"/>
      <c r="L113" s="33"/>
      <c r="M113" s="33"/>
      <c r="N113" s="23"/>
    </row>
    <row r="114" ht="74.1" customHeight="1" spans="1:14">
      <c r="A114" s="23">
        <v>108</v>
      </c>
      <c r="B114" s="23" t="s">
        <v>293</v>
      </c>
      <c r="C114" s="23" t="s">
        <v>216</v>
      </c>
      <c r="D114" s="23" t="s">
        <v>294</v>
      </c>
      <c r="E114" s="23" t="s">
        <v>295</v>
      </c>
      <c r="F114" s="50" t="s">
        <v>43</v>
      </c>
      <c r="G114" s="23"/>
      <c r="H114" s="26"/>
      <c r="I114" s="33"/>
      <c r="J114" s="34"/>
      <c r="K114" s="33"/>
      <c r="L114" s="33"/>
      <c r="M114" s="33"/>
      <c r="N114" s="23"/>
    </row>
    <row r="115" ht="74.1" customHeight="1" spans="1:14">
      <c r="A115" s="23">
        <v>109</v>
      </c>
      <c r="B115" s="23" t="s">
        <v>296</v>
      </c>
      <c r="C115" s="23" t="s">
        <v>216</v>
      </c>
      <c r="D115" s="23" t="s">
        <v>294</v>
      </c>
      <c r="E115" s="23" t="s">
        <v>297</v>
      </c>
      <c r="F115" s="50" t="s">
        <v>43</v>
      </c>
      <c r="G115" s="23"/>
      <c r="H115" s="26"/>
      <c r="I115" s="33"/>
      <c r="J115" s="34"/>
      <c r="K115" s="33"/>
      <c r="L115" s="33"/>
      <c r="M115" s="33"/>
      <c r="N115" s="23"/>
    </row>
    <row r="116" ht="74.1" customHeight="1" spans="1:14">
      <c r="A116" s="23">
        <v>110</v>
      </c>
      <c r="B116" s="23" t="s">
        <v>298</v>
      </c>
      <c r="C116" s="23" t="s">
        <v>216</v>
      </c>
      <c r="D116" s="23" t="s">
        <v>294</v>
      </c>
      <c r="E116" s="23" t="s">
        <v>297</v>
      </c>
      <c r="F116" s="50" t="s">
        <v>43</v>
      </c>
      <c r="G116" s="23"/>
      <c r="H116" s="26"/>
      <c r="I116" s="33"/>
      <c r="J116" s="34"/>
      <c r="K116" s="33"/>
      <c r="L116" s="33"/>
      <c r="M116" s="33"/>
      <c r="N116" s="23"/>
    </row>
    <row r="117" s="42" customFormat="1" ht="74.1" customHeight="1" spans="1:14">
      <c r="A117" s="23">
        <v>111</v>
      </c>
      <c r="B117" s="23" t="s">
        <v>299</v>
      </c>
      <c r="C117" s="23" t="s">
        <v>216</v>
      </c>
      <c r="D117" s="23" t="s">
        <v>294</v>
      </c>
      <c r="E117" s="23" t="s">
        <v>297</v>
      </c>
      <c r="F117" s="50" t="s">
        <v>43</v>
      </c>
      <c r="G117" s="23" t="str">
        <f>_xlfn.DISPIMG("ID_DB27CE2EB9A143DF8B03077103945578",1)</f>
        <v>=DISPIMG("ID_DB27CE2EB9A143DF8B03077103945578",1)</v>
      </c>
      <c r="H117" s="23"/>
      <c r="I117" s="33"/>
      <c r="J117" s="34"/>
      <c r="K117" s="33"/>
      <c r="L117" s="33"/>
      <c r="M117" s="33"/>
      <c r="N117" s="23"/>
    </row>
    <row r="118" ht="74.1" customHeight="1" spans="1:14">
      <c r="A118" s="23">
        <v>112</v>
      </c>
      <c r="B118" s="23" t="s">
        <v>300</v>
      </c>
      <c r="C118" s="23" t="s">
        <v>216</v>
      </c>
      <c r="D118" s="23" t="s">
        <v>294</v>
      </c>
      <c r="E118" s="23" t="s">
        <v>297</v>
      </c>
      <c r="F118" s="50" t="s">
        <v>43</v>
      </c>
      <c r="G118" s="23"/>
      <c r="H118" s="26"/>
      <c r="I118" s="33"/>
      <c r="J118" s="34"/>
      <c r="K118" s="33"/>
      <c r="L118" s="33"/>
      <c r="M118" s="33"/>
      <c r="N118" s="23"/>
    </row>
    <row r="119" ht="74.1" customHeight="1" spans="1:14">
      <c r="A119" s="23">
        <v>113</v>
      </c>
      <c r="B119" s="23" t="s">
        <v>301</v>
      </c>
      <c r="C119" s="23" t="s">
        <v>216</v>
      </c>
      <c r="D119" s="23" t="s">
        <v>294</v>
      </c>
      <c r="E119" s="23" t="s">
        <v>277</v>
      </c>
      <c r="F119" s="50" t="s">
        <v>43</v>
      </c>
      <c r="G119" s="23"/>
      <c r="H119" s="26"/>
      <c r="I119" s="33"/>
      <c r="J119" s="34"/>
      <c r="K119" s="33"/>
      <c r="L119" s="33"/>
      <c r="M119" s="33"/>
      <c r="N119" s="23"/>
    </row>
    <row r="120" ht="74.1" customHeight="1" spans="1:14">
      <c r="A120" s="23">
        <v>114</v>
      </c>
      <c r="B120" s="23" t="s">
        <v>302</v>
      </c>
      <c r="C120" s="23" t="s">
        <v>216</v>
      </c>
      <c r="D120" s="23" t="s">
        <v>294</v>
      </c>
      <c r="E120" s="23" t="s">
        <v>277</v>
      </c>
      <c r="F120" s="50" t="s">
        <v>43</v>
      </c>
      <c r="G120" s="23"/>
      <c r="H120" s="26"/>
      <c r="I120" s="33"/>
      <c r="J120" s="34"/>
      <c r="K120" s="33"/>
      <c r="L120" s="33"/>
      <c r="M120" s="33"/>
      <c r="N120" s="23"/>
    </row>
    <row r="121" ht="74.1" customHeight="1" spans="1:14">
      <c r="A121" s="23">
        <v>115</v>
      </c>
      <c r="B121" s="23" t="s">
        <v>303</v>
      </c>
      <c r="C121" s="23" t="s">
        <v>216</v>
      </c>
      <c r="D121" s="23" t="s">
        <v>294</v>
      </c>
      <c r="E121" s="23" t="s">
        <v>304</v>
      </c>
      <c r="F121" s="50" t="s">
        <v>43</v>
      </c>
      <c r="G121" s="23"/>
      <c r="H121" s="26"/>
      <c r="I121" s="33"/>
      <c r="J121" s="34"/>
      <c r="K121" s="33"/>
      <c r="L121" s="33"/>
      <c r="M121" s="33"/>
      <c r="N121" s="23"/>
    </row>
    <row r="122" s="40" customFormat="1" ht="74.1" customHeight="1" spans="1:14">
      <c r="A122" s="23">
        <v>116</v>
      </c>
      <c r="B122" s="23" t="s">
        <v>305</v>
      </c>
      <c r="C122" s="23" t="s">
        <v>216</v>
      </c>
      <c r="D122" s="23" t="s">
        <v>306</v>
      </c>
      <c r="E122" s="23" t="s">
        <v>307</v>
      </c>
      <c r="F122" s="50" t="s">
        <v>43</v>
      </c>
      <c r="G122" s="23"/>
      <c r="H122" s="26"/>
      <c r="I122" s="33"/>
      <c r="J122" s="34"/>
      <c r="K122" s="33"/>
      <c r="L122" s="33"/>
      <c r="M122" s="33"/>
      <c r="N122" s="23"/>
    </row>
    <row r="123" s="42" customFormat="1" ht="74.1" customHeight="1" spans="1:14">
      <c r="A123" s="23">
        <v>117</v>
      </c>
      <c r="B123" s="23" t="s">
        <v>308</v>
      </c>
      <c r="C123" s="23" t="s">
        <v>216</v>
      </c>
      <c r="D123" s="23" t="s">
        <v>279</v>
      </c>
      <c r="E123" s="23" t="s">
        <v>309</v>
      </c>
      <c r="F123" s="50" t="s">
        <v>212</v>
      </c>
      <c r="G123" s="23"/>
      <c r="H123" s="26"/>
      <c r="I123" s="33"/>
      <c r="J123" s="34"/>
      <c r="K123" s="33"/>
      <c r="L123" s="33"/>
      <c r="M123" s="33"/>
      <c r="N123" s="26"/>
    </row>
    <row r="124" ht="74.1" customHeight="1" spans="1:14">
      <c r="A124" s="23">
        <v>118</v>
      </c>
      <c r="B124" s="23" t="s">
        <v>310</v>
      </c>
      <c r="C124" s="23" t="s">
        <v>216</v>
      </c>
      <c r="D124" s="23" t="s">
        <v>294</v>
      </c>
      <c r="E124" s="23" t="s">
        <v>277</v>
      </c>
      <c r="F124" s="50" t="s">
        <v>43</v>
      </c>
      <c r="G124" s="23"/>
      <c r="H124" s="26"/>
      <c r="I124" s="33"/>
      <c r="J124" s="34"/>
      <c r="K124" s="33"/>
      <c r="L124" s="33"/>
      <c r="M124" s="33"/>
      <c r="N124" s="23"/>
    </row>
    <row r="125" ht="74.1" customHeight="1" spans="1:14">
      <c r="A125" s="23">
        <v>119</v>
      </c>
      <c r="B125" s="23" t="s">
        <v>311</v>
      </c>
      <c r="C125" s="23" t="s">
        <v>216</v>
      </c>
      <c r="D125" s="23" t="s">
        <v>294</v>
      </c>
      <c r="E125" s="23" t="s">
        <v>277</v>
      </c>
      <c r="F125" s="50" t="s">
        <v>176</v>
      </c>
      <c r="G125" s="23"/>
      <c r="H125" s="26"/>
      <c r="I125" s="33"/>
      <c r="J125" s="34"/>
      <c r="K125" s="33"/>
      <c r="L125" s="33"/>
      <c r="M125" s="33"/>
      <c r="N125" s="23"/>
    </row>
    <row r="126" ht="74.1" customHeight="1" spans="1:14">
      <c r="A126" s="23">
        <v>120</v>
      </c>
      <c r="B126" s="23" t="s">
        <v>312</v>
      </c>
      <c r="C126" s="23" t="s">
        <v>216</v>
      </c>
      <c r="D126" s="23" t="s">
        <v>313</v>
      </c>
      <c r="E126" s="23" t="s">
        <v>314</v>
      </c>
      <c r="F126" s="50" t="s">
        <v>110</v>
      </c>
      <c r="G126" s="23"/>
      <c r="H126" s="26"/>
      <c r="I126" s="33"/>
      <c r="J126" s="34"/>
      <c r="K126" s="33"/>
      <c r="L126" s="33"/>
      <c r="M126" s="33"/>
      <c r="N126" s="23"/>
    </row>
    <row r="127" ht="74.1" customHeight="1" spans="1:14">
      <c r="A127" s="23">
        <v>121</v>
      </c>
      <c r="B127" s="23" t="s">
        <v>315</v>
      </c>
      <c r="C127" s="23" t="s">
        <v>216</v>
      </c>
      <c r="D127" s="23" t="s">
        <v>316</v>
      </c>
      <c r="E127" s="23" t="s">
        <v>317</v>
      </c>
      <c r="F127" s="50" t="s">
        <v>110</v>
      </c>
      <c r="G127" s="23" t="str">
        <f>_xlfn.DISPIMG("ID_9821EA29274A40A6BA49D4111E9464B3",1)</f>
        <v>=DISPIMG("ID_9821EA29274A40A6BA49D4111E9464B3",1)</v>
      </c>
      <c r="H127" s="23"/>
      <c r="I127" s="33"/>
      <c r="J127" s="34"/>
      <c r="K127" s="33"/>
      <c r="L127" s="33"/>
      <c r="M127" s="33"/>
      <c r="N127" s="23"/>
    </row>
    <row r="128" ht="74.1" customHeight="1" spans="1:14">
      <c r="A128" s="23">
        <v>122</v>
      </c>
      <c r="B128" s="23" t="s">
        <v>318</v>
      </c>
      <c r="C128" s="23" t="s">
        <v>216</v>
      </c>
      <c r="D128" s="23" t="s">
        <v>194</v>
      </c>
      <c r="E128" s="23" t="s">
        <v>319</v>
      </c>
      <c r="F128" s="50" t="s">
        <v>176</v>
      </c>
      <c r="G128" s="23" t="str">
        <f>_xlfn.DISPIMG("ID_F3C0512B62694696BD46C7F1312F757C",1)</f>
        <v>=DISPIMG("ID_F3C0512B62694696BD46C7F1312F757C",1)</v>
      </c>
      <c r="H128" s="23"/>
      <c r="I128" s="33"/>
      <c r="J128" s="34"/>
      <c r="K128" s="33"/>
      <c r="L128" s="33"/>
      <c r="M128" s="33"/>
      <c r="N128" s="23"/>
    </row>
    <row r="129" ht="74.1" customHeight="1" spans="1:14">
      <c r="A129" s="23">
        <v>123</v>
      </c>
      <c r="B129" s="23" t="s">
        <v>320</v>
      </c>
      <c r="C129" s="23" t="s">
        <v>216</v>
      </c>
      <c r="D129" s="23" t="s">
        <v>194</v>
      </c>
      <c r="E129" s="23" t="s">
        <v>321</v>
      </c>
      <c r="F129" s="50" t="s">
        <v>176</v>
      </c>
      <c r="G129" s="23" t="str">
        <f>_xlfn.DISPIMG("ID_E7CE41D8F5C349D8800512CF4E02B0E1",1)</f>
        <v>=DISPIMG("ID_E7CE41D8F5C349D8800512CF4E02B0E1",1)</v>
      </c>
      <c r="H129" s="23"/>
      <c r="I129" s="33"/>
      <c r="J129" s="34"/>
      <c r="K129" s="33"/>
      <c r="L129" s="33"/>
      <c r="M129" s="33"/>
      <c r="N129" s="23"/>
    </row>
    <row r="130" ht="74.1" customHeight="1" spans="1:14">
      <c r="A130" s="23">
        <v>124</v>
      </c>
      <c r="B130" s="23" t="s">
        <v>322</v>
      </c>
      <c r="C130" s="23" t="s">
        <v>216</v>
      </c>
      <c r="D130" s="23" t="s">
        <v>194</v>
      </c>
      <c r="E130" s="23" t="s">
        <v>277</v>
      </c>
      <c r="F130" s="50" t="s">
        <v>176</v>
      </c>
      <c r="G130" s="23" t="str">
        <f>_xlfn.DISPIMG("ID_E5F746D00A9E44168CEB63422188AB23",1)</f>
        <v>=DISPIMG("ID_E5F746D00A9E44168CEB63422188AB23",1)</v>
      </c>
      <c r="H130" s="23"/>
      <c r="I130" s="33"/>
      <c r="J130" s="34"/>
      <c r="K130" s="33"/>
      <c r="L130" s="33"/>
      <c r="M130" s="33"/>
      <c r="N130" s="23"/>
    </row>
    <row r="131" ht="74.1" customHeight="1" spans="1:14">
      <c r="A131" s="23">
        <v>125</v>
      </c>
      <c r="B131" s="23" t="s">
        <v>323</v>
      </c>
      <c r="C131" s="23" t="s">
        <v>216</v>
      </c>
      <c r="D131" s="23" t="s">
        <v>194</v>
      </c>
      <c r="E131" s="23" t="s">
        <v>297</v>
      </c>
      <c r="F131" s="50" t="s">
        <v>176</v>
      </c>
      <c r="G131" s="23" t="str">
        <f>_xlfn.DISPIMG("ID_F3C20768A0734BC6A48C8104900AA8C3",1)</f>
        <v>=DISPIMG("ID_F3C20768A0734BC6A48C8104900AA8C3",1)</v>
      </c>
      <c r="H131" s="23"/>
      <c r="I131" s="33"/>
      <c r="J131" s="34"/>
      <c r="K131" s="33"/>
      <c r="L131" s="33"/>
      <c r="M131" s="33"/>
      <c r="N131" s="23"/>
    </row>
    <row r="132" s="42" customFormat="1" ht="74.1" customHeight="1" spans="1:14">
      <c r="A132" s="23">
        <v>126</v>
      </c>
      <c r="B132" s="23" t="s">
        <v>324</v>
      </c>
      <c r="C132" s="23" t="s">
        <v>216</v>
      </c>
      <c r="D132" s="23" t="s">
        <v>294</v>
      </c>
      <c r="E132" s="23" t="s">
        <v>325</v>
      </c>
      <c r="F132" s="50" t="s">
        <v>176</v>
      </c>
      <c r="G132" s="23" t="str">
        <f>_xlfn.DISPIMG("ID_5721C31B9F7B481880DB64412099498C",1)</f>
        <v>=DISPIMG("ID_5721C31B9F7B481880DB64412099498C",1)</v>
      </c>
      <c r="H132" s="23"/>
      <c r="I132" s="33"/>
      <c r="J132" s="34"/>
      <c r="K132" s="33"/>
      <c r="L132" s="33"/>
      <c r="M132" s="33"/>
      <c r="N132" s="23"/>
    </row>
    <row r="133" ht="74.1" customHeight="1" spans="1:14">
      <c r="A133" s="23">
        <v>127</v>
      </c>
      <c r="B133" s="23" t="s">
        <v>326</v>
      </c>
      <c r="C133" s="23" t="s">
        <v>216</v>
      </c>
      <c r="D133" s="23" t="s">
        <v>194</v>
      </c>
      <c r="E133" s="23" t="s">
        <v>327</v>
      </c>
      <c r="F133" s="50" t="s">
        <v>176</v>
      </c>
      <c r="G133" s="23"/>
      <c r="H133" s="23"/>
      <c r="I133" s="33"/>
      <c r="J133" s="34"/>
      <c r="K133" s="33"/>
      <c r="L133" s="33"/>
      <c r="M133" s="33"/>
      <c r="N133" s="23"/>
    </row>
    <row r="134" s="42" customFormat="1" ht="74.1" customHeight="1" spans="1:14">
      <c r="A134" s="23">
        <v>128</v>
      </c>
      <c r="B134" s="23" t="s">
        <v>328</v>
      </c>
      <c r="C134" s="23" t="s">
        <v>216</v>
      </c>
      <c r="D134" s="23" t="s">
        <v>294</v>
      </c>
      <c r="E134" s="23" t="s">
        <v>297</v>
      </c>
      <c r="F134" s="50" t="s">
        <v>176</v>
      </c>
      <c r="G134" s="23" t="str">
        <f>_xlfn.DISPIMG("ID_5A03790BAF9F4CC8BA3048DC5F32AB4C",1)</f>
        <v>=DISPIMG("ID_5A03790BAF9F4CC8BA3048DC5F32AB4C",1)</v>
      </c>
      <c r="H134" s="23"/>
      <c r="I134" s="33"/>
      <c r="J134" s="34"/>
      <c r="K134" s="33"/>
      <c r="L134" s="33"/>
      <c r="M134" s="33"/>
      <c r="N134" s="23"/>
    </row>
    <row r="135" ht="74.1" customHeight="1" spans="1:14">
      <c r="A135" s="23">
        <v>129</v>
      </c>
      <c r="B135" s="23" t="s">
        <v>329</v>
      </c>
      <c r="C135" s="23" t="s">
        <v>216</v>
      </c>
      <c r="D135" s="23" t="s">
        <v>294</v>
      </c>
      <c r="E135" s="23" t="s">
        <v>277</v>
      </c>
      <c r="F135" s="50" t="s">
        <v>176</v>
      </c>
      <c r="G135" s="23"/>
      <c r="H135" s="23"/>
      <c r="I135" s="33"/>
      <c r="J135" s="34"/>
      <c r="K135" s="33"/>
      <c r="L135" s="33"/>
      <c r="M135" s="33"/>
      <c r="N135" s="23"/>
    </row>
    <row r="136" ht="74.1" customHeight="1" spans="1:14">
      <c r="A136" s="23">
        <v>130</v>
      </c>
      <c r="B136" s="23" t="s">
        <v>330</v>
      </c>
      <c r="C136" s="23" t="s">
        <v>216</v>
      </c>
      <c r="D136" s="23" t="s">
        <v>194</v>
      </c>
      <c r="E136" s="23" t="s">
        <v>331</v>
      </c>
      <c r="F136" s="50" t="s">
        <v>176</v>
      </c>
      <c r="G136" s="23"/>
      <c r="H136" s="23"/>
      <c r="I136" s="33"/>
      <c r="J136" s="34"/>
      <c r="K136" s="33"/>
      <c r="L136" s="33"/>
      <c r="M136" s="33"/>
      <c r="N136" s="23"/>
    </row>
    <row r="137" ht="74.1" customHeight="1" spans="1:14">
      <c r="A137" s="23">
        <v>131</v>
      </c>
      <c r="B137" s="23" t="s">
        <v>332</v>
      </c>
      <c r="C137" s="23" t="s">
        <v>216</v>
      </c>
      <c r="D137" s="23" t="s">
        <v>194</v>
      </c>
      <c r="E137" s="23" t="s">
        <v>333</v>
      </c>
      <c r="F137" s="50" t="s">
        <v>176</v>
      </c>
      <c r="G137" s="23"/>
      <c r="H137" s="23"/>
      <c r="I137" s="33"/>
      <c r="J137" s="34"/>
      <c r="K137" s="33"/>
      <c r="L137" s="33"/>
      <c r="M137" s="33"/>
      <c r="N137" s="23"/>
    </row>
    <row r="138" s="42" customFormat="1" ht="74.1" customHeight="1" spans="1:14">
      <c r="A138" s="23">
        <v>132</v>
      </c>
      <c r="B138" s="23" t="s">
        <v>334</v>
      </c>
      <c r="C138" s="23" t="s">
        <v>216</v>
      </c>
      <c r="D138" s="23" t="s">
        <v>194</v>
      </c>
      <c r="E138" s="23" t="s">
        <v>335</v>
      </c>
      <c r="F138" s="50" t="s">
        <v>176</v>
      </c>
      <c r="G138" s="23" t="str">
        <f>_xlfn.DISPIMG("ID_FAD9D9C184AC41ECB0F0594F71B3777B",1)</f>
        <v>=DISPIMG("ID_FAD9D9C184AC41ECB0F0594F71B3777B",1)</v>
      </c>
      <c r="H138" s="23"/>
      <c r="I138" s="33"/>
      <c r="J138" s="34"/>
      <c r="K138" s="33"/>
      <c r="L138" s="33"/>
      <c r="M138" s="33"/>
      <c r="N138" s="23"/>
    </row>
    <row r="139" ht="74.1" customHeight="1" spans="1:14">
      <c r="A139" s="23">
        <v>133</v>
      </c>
      <c r="B139" s="23" t="s">
        <v>336</v>
      </c>
      <c r="C139" s="23" t="s">
        <v>216</v>
      </c>
      <c r="D139" s="23" t="s">
        <v>194</v>
      </c>
      <c r="E139" s="23" t="s">
        <v>337</v>
      </c>
      <c r="F139" s="50" t="s">
        <v>176</v>
      </c>
      <c r="G139" s="23"/>
      <c r="H139" s="23"/>
      <c r="I139" s="33"/>
      <c r="J139" s="34"/>
      <c r="K139" s="33"/>
      <c r="L139" s="33"/>
      <c r="M139" s="33"/>
      <c r="N139" s="23"/>
    </row>
    <row r="140" ht="74.1" customHeight="1" spans="1:14">
      <c r="A140" s="23">
        <v>134</v>
      </c>
      <c r="B140" s="23" t="s">
        <v>338</v>
      </c>
      <c r="C140" s="23" t="s">
        <v>216</v>
      </c>
      <c r="D140" s="23" t="s">
        <v>339</v>
      </c>
      <c r="E140" s="23" t="s">
        <v>340</v>
      </c>
      <c r="F140" s="50" t="s">
        <v>341</v>
      </c>
      <c r="G140" s="23"/>
      <c r="H140" s="26"/>
      <c r="I140" s="33"/>
      <c r="J140" s="34"/>
      <c r="K140" s="33"/>
      <c r="L140" s="33"/>
      <c r="M140" s="33"/>
      <c r="N140" s="23"/>
    </row>
    <row r="141" ht="74.1" customHeight="1" spans="1:14">
      <c r="A141" s="23">
        <v>135</v>
      </c>
      <c r="B141" s="23" t="s">
        <v>342</v>
      </c>
      <c r="C141" s="23" t="s">
        <v>343</v>
      </c>
      <c r="D141" s="23"/>
      <c r="E141" s="23" t="s">
        <v>344</v>
      </c>
      <c r="F141" s="50" t="s">
        <v>212</v>
      </c>
      <c r="G141" s="23"/>
      <c r="H141" s="26"/>
      <c r="I141" s="33"/>
      <c r="J141" s="34"/>
      <c r="K141" s="33"/>
      <c r="L141" s="33"/>
      <c r="M141" s="33"/>
      <c r="N141" s="23"/>
    </row>
    <row r="142" ht="74.1" customHeight="1" spans="1:14">
      <c r="A142" s="23">
        <v>136</v>
      </c>
      <c r="B142" s="23" t="s">
        <v>345</v>
      </c>
      <c r="C142" s="23" t="s">
        <v>216</v>
      </c>
      <c r="D142" s="23" t="s">
        <v>279</v>
      </c>
      <c r="E142" s="23" t="s">
        <v>346</v>
      </c>
      <c r="F142" s="50" t="s">
        <v>43</v>
      </c>
      <c r="G142" s="23" t="str">
        <f>_xlfn.DISPIMG("ID_D850D43AEFAF4CCC955FB8654051A14D",1)</f>
        <v>=DISPIMG("ID_D850D43AEFAF4CCC955FB8654051A14D",1)</v>
      </c>
      <c r="H142" s="23"/>
      <c r="I142" s="33"/>
      <c r="J142" s="34"/>
      <c r="K142" s="33"/>
      <c r="L142" s="33"/>
      <c r="M142" s="33"/>
      <c r="N142" s="23"/>
    </row>
    <row r="143" ht="74.1" customHeight="1" spans="1:14">
      <c r="A143" s="23">
        <v>137</v>
      </c>
      <c r="B143" s="23" t="s">
        <v>347</v>
      </c>
      <c r="C143" s="23" t="s">
        <v>216</v>
      </c>
      <c r="D143" s="23" t="s">
        <v>348</v>
      </c>
      <c r="E143" s="23" t="s">
        <v>349</v>
      </c>
      <c r="F143" s="50" t="s">
        <v>135</v>
      </c>
      <c r="G143" s="23" t="str">
        <f>_xlfn.DISPIMG("ID_9801B5FEF7D549439C6F819BF03AC261",1)</f>
        <v>=DISPIMG("ID_9801B5FEF7D549439C6F819BF03AC261",1)</v>
      </c>
      <c r="H143" s="23"/>
      <c r="I143" s="33"/>
      <c r="J143" s="34"/>
      <c r="K143" s="33"/>
      <c r="L143" s="33"/>
      <c r="M143" s="33"/>
      <c r="N143" s="23"/>
    </row>
    <row r="144" s="41" customFormat="1" ht="74.1" customHeight="1" spans="1:14">
      <c r="A144" s="23">
        <v>138</v>
      </c>
      <c r="B144" s="23" t="s">
        <v>350</v>
      </c>
      <c r="C144" s="23" t="s">
        <v>216</v>
      </c>
      <c r="D144" s="23" t="s">
        <v>351</v>
      </c>
      <c r="E144" s="23" t="s">
        <v>352</v>
      </c>
      <c r="F144" s="50" t="s">
        <v>43</v>
      </c>
      <c r="G144" s="23"/>
      <c r="H144" s="23" t="s">
        <v>270</v>
      </c>
      <c r="I144" s="33"/>
      <c r="J144" s="34"/>
      <c r="K144" s="33"/>
      <c r="L144" s="33"/>
      <c r="M144" s="33"/>
      <c r="N144" s="54"/>
    </row>
    <row r="145" s="41" customFormat="1" ht="74.1" customHeight="1" spans="1:14">
      <c r="A145" s="23">
        <v>139</v>
      </c>
      <c r="B145" s="23" t="s">
        <v>353</v>
      </c>
      <c r="C145" s="23" t="s">
        <v>216</v>
      </c>
      <c r="D145" s="52" t="s">
        <v>268</v>
      </c>
      <c r="E145" s="23" t="s">
        <v>354</v>
      </c>
      <c r="F145" s="50" t="s">
        <v>43</v>
      </c>
      <c r="G145" s="23"/>
      <c r="H145" s="23" t="s">
        <v>270</v>
      </c>
      <c r="I145" s="33"/>
      <c r="J145" s="34"/>
      <c r="K145" s="33"/>
      <c r="L145" s="33"/>
      <c r="M145" s="33"/>
      <c r="N145" s="54"/>
    </row>
    <row r="146" s="42" customFormat="1" ht="74.1" customHeight="1" spans="1:14">
      <c r="A146" s="23">
        <v>140</v>
      </c>
      <c r="B146" s="23" t="s">
        <v>355</v>
      </c>
      <c r="C146" s="23" t="s">
        <v>216</v>
      </c>
      <c r="D146" s="23" t="s">
        <v>356</v>
      </c>
      <c r="E146" s="23" t="s">
        <v>357</v>
      </c>
      <c r="F146" s="50" t="s">
        <v>358</v>
      </c>
      <c r="G146" s="23" t="str">
        <f>_xlfn.DISPIMG("ID_AFB29FE5F8CB434E85A628A5EB212350",1)</f>
        <v>=DISPIMG("ID_AFB29FE5F8CB434E85A628A5EB212350",1)</v>
      </c>
      <c r="H146" s="23"/>
      <c r="I146" s="33"/>
      <c r="J146" s="34"/>
      <c r="K146" s="33"/>
      <c r="L146" s="33"/>
      <c r="M146" s="33"/>
      <c r="N146" s="23"/>
    </row>
    <row r="147" ht="74.1" customHeight="1" spans="1:14">
      <c r="A147" s="23">
        <v>141</v>
      </c>
      <c r="B147" s="23" t="s">
        <v>359</v>
      </c>
      <c r="C147" s="23" t="s">
        <v>262</v>
      </c>
      <c r="D147" s="23"/>
      <c r="E147" s="23" t="s">
        <v>360</v>
      </c>
      <c r="F147" s="50" t="s">
        <v>361</v>
      </c>
      <c r="G147" s="23" t="str">
        <f>_xlfn.DISPIMG("ID_3978CCBA62CE4E648D3EB2D5BCD0161C",1)</f>
        <v>=DISPIMG("ID_3978CCBA62CE4E648D3EB2D5BCD0161C",1)</v>
      </c>
      <c r="H147" s="23"/>
      <c r="I147" s="33"/>
      <c r="J147" s="34"/>
      <c r="K147" s="33"/>
      <c r="L147" s="33"/>
      <c r="M147" s="33"/>
      <c r="N147" s="23"/>
    </row>
    <row r="148" ht="74.1" customHeight="1" spans="1:14">
      <c r="A148" s="23">
        <v>142</v>
      </c>
      <c r="B148" s="23" t="s">
        <v>362</v>
      </c>
      <c r="C148" s="23" t="s">
        <v>262</v>
      </c>
      <c r="D148" s="23"/>
      <c r="E148" s="23" t="s">
        <v>363</v>
      </c>
      <c r="F148" s="50" t="s">
        <v>364</v>
      </c>
      <c r="G148" s="23"/>
      <c r="H148" s="23"/>
      <c r="I148" s="33"/>
      <c r="J148" s="34"/>
      <c r="K148" s="33"/>
      <c r="L148" s="33"/>
      <c r="M148" s="33"/>
      <c r="N148" s="23"/>
    </row>
    <row r="149" ht="74.1" customHeight="1" spans="1:14">
      <c r="A149" s="23">
        <v>143</v>
      </c>
      <c r="B149" s="23" t="s">
        <v>365</v>
      </c>
      <c r="C149" s="23" t="s">
        <v>216</v>
      </c>
      <c r="D149" s="23" t="s">
        <v>366</v>
      </c>
      <c r="E149" s="23" t="s">
        <v>367</v>
      </c>
      <c r="F149" s="50" t="s">
        <v>212</v>
      </c>
      <c r="G149" s="23" t="str">
        <f>_xlfn.DISPIMG("ID_A0A41F85A7134C9785F325D6710933A8",1)</f>
        <v>=DISPIMG("ID_A0A41F85A7134C9785F325D6710933A8",1)</v>
      </c>
      <c r="H149" s="23"/>
      <c r="I149" s="33"/>
      <c r="J149" s="34"/>
      <c r="K149" s="33"/>
      <c r="L149" s="33"/>
      <c r="M149" s="33"/>
      <c r="N149" s="23"/>
    </row>
    <row r="150" ht="74.1" customHeight="1" spans="1:14">
      <c r="A150" s="23">
        <v>144</v>
      </c>
      <c r="B150" s="23" t="s">
        <v>368</v>
      </c>
      <c r="C150" s="23" t="s">
        <v>369</v>
      </c>
      <c r="D150" s="23" t="s">
        <v>370</v>
      </c>
      <c r="E150" s="23" t="s">
        <v>371</v>
      </c>
      <c r="F150" s="50" t="s">
        <v>372</v>
      </c>
      <c r="G150" s="23"/>
      <c r="H150" s="23"/>
      <c r="I150" s="33"/>
      <c r="J150" s="34"/>
      <c r="K150" s="33"/>
      <c r="L150" s="33"/>
      <c r="M150" s="33"/>
      <c r="N150" s="23"/>
    </row>
    <row r="151" ht="74.1" customHeight="1" spans="1:14">
      <c r="A151" s="23">
        <v>145</v>
      </c>
      <c r="B151" s="23" t="s">
        <v>373</v>
      </c>
      <c r="C151" s="23" t="s">
        <v>369</v>
      </c>
      <c r="D151" s="23" t="s">
        <v>374</v>
      </c>
      <c r="E151" s="23" t="s">
        <v>375</v>
      </c>
      <c r="F151" s="50" t="s">
        <v>376</v>
      </c>
      <c r="G151" s="23"/>
      <c r="H151" s="23"/>
      <c r="I151" s="33"/>
      <c r="J151" s="34"/>
      <c r="K151" s="33"/>
      <c r="L151" s="33"/>
      <c r="M151" s="33"/>
      <c r="N151" s="23"/>
    </row>
    <row r="152" s="42" customFormat="1" ht="74.1" customHeight="1" spans="1:14">
      <c r="A152" s="23">
        <v>146</v>
      </c>
      <c r="B152" s="23" t="s">
        <v>377</v>
      </c>
      <c r="C152" s="23" t="s">
        <v>369</v>
      </c>
      <c r="D152" s="23" t="s">
        <v>378</v>
      </c>
      <c r="E152" s="23" t="s">
        <v>379</v>
      </c>
      <c r="F152" s="50" t="s">
        <v>380</v>
      </c>
      <c r="G152" s="23" t="str">
        <f>_xlfn.DISPIMG("ID_11DA62D011F54BE5A98C462EB5C21141",1)</f>
        <v>=DISPIMG("ID_11DA62D011F54BE5A98C462EB5C21141",1)</v>
      </c>
      <c r="H152" s="23" t="s">
        <v>381</v>
      </c>
      <c r="I152" s="33"/>
      <c r="J152" s="34"/>
      <c r="K152" s="33"/>
      <c r="L152" s="33"/>
      <c r="M152" s="33"/>
      <c r="N152" s="23"/>
    </row>
    <row r="153" s="42" customFormat="1" ht="74.1" customHeight="1" spans="1:14">
      <c r="A153" s="23">
        <v>147</v>
      </c>
      <c r="B153" s="23" t="s">
        <v>382</v>
      </c>
      <c r="C153" s="23" t="s">
        <v>369</v>
      </c>
      <c r="D153" s="23" t="s">
        <v>378</v>
      </c>
      <c r="E153" s="23" t="s">
        <v>383</v>
      </c>
      <c r="F153" s="50" t="s">
        <v>380</v>
      </c>
      <c r="G153" s="23" t="str">
        <f>_xlfn.DISPIMG("ID_9AE3DBC90E014D8D8925221BEF18AFD8",1)</f>
        <v>=DISPIMG("ID_9AE3DBC90E014D8D8925221BEF18AFD8",1)</v>
      </c>
      <c r="H153" s="23" t="s">
        <v>381</v>
      </c>
      <c r="I153" s="33"/>
      <c r="J153" s="34"/>
      <c r="K153" s="33"/>
      <c r="L153" s="33"/>
      <c r="M153" s="33"/>
      <c r="N153" s="23"/>
    </row>
    <row r="154" s="42" customFormat="1" ht="74.1" customHeight="1" spans="1:14">
      <c r="A154" s="23">
        <v>148</v>
      </c>
      <c r="B154" s="23" t="s">
        <v>384</v>
      </c>
      <c r="C154" s="23" t="s">
        <v>369</v>
      </c>
      <c r="D154" s="23" t="s">
        <v>378</v>
      </c>
      <c r="E154" s="23" t="s">
        <v>385</v>
      </c>
      <c r="F154" s="50" t="s">
        <v>386</v>
      </c>
      <c r="G154" s="23" t="str">
        <f>_xlfn.DISPIMG("ID_B9D1F5F471184871B8B99F56531D1E05",1)</f>
        <v>=DISPIMG("ID_B9D1F5F471184871B8B99F56531D1E05",1)</v>
      </c>
      <c r="H154" s="23" t="s">
        <v>381</v>
      </c>
      <c r="I154" s="33"/>
      <c r="J154" s="34"/>
      <c r="K154" s="33"/>
      <c r="L154" s="33"/>
      <c r="M154" s="33"/>
      <c r="N154" s="23"/>
    </row>
    <row r="155" ht="74.1" customHeight="1" spans="1:14">
      <c r="A155" s="23">
        <v>149</v>
      </c>
      <c r="B155" s="23" t="s">
        <v>387</v>
      </c>
      <c r="C155" s="23" t="s">
        <v>388</v>
      </c>
      <c r="D155" s="23" t="s">
        <v>389</v>
      </c>
      <c r="E155" s="23" t="s">
        <v>390</v>
      </c>
      <c r="F155" s="50" t="s">
        <v>43</v>
      </c>
      <c r="G155" s="23"/>
      <c r="H155" s="23"/>
      <c r="I155" s="33"/>
      <c r="J155" s="34"/>
      <c r="K155" s="33"/>
      <c r="L155" s="33"/>
      <c r="M155" s="33"/>
      <c r="N155" s="20"/>
    </row>
    <row r="156" ht="74.1" customHeight="1" spans="1:14">
      <c r="A156" s="23">
        <v>150</v>
      </c>
      <c r="B156" s="23" t="s">
        <v>391</v>
      </c>
      <c r="C156" s="23" t="s">
        <v>388</v>
      </c>
      <c r="D156" s="23" t="s">
        <v>389</v>
      </c>
      <c r="E156" s="23" t="s">
        <v>392</v>
      </c>
      <c r="F156" s="50" t="s">
        <v>43</v>
      </c>
      <c r="G156" s="23"/>
      <c r="H156" s="23"/>
      <c r="I156" s="33"/>
      <c r="J156" s="34"/>
      <c r="K156" s="33"/>
      <c r="L156" s="33"/>
      <c r="M156" s="33"/>
      <c r="N156" s="20"/>
    </row>
    <row r="157" ht="74.1" customHeight="1" spans="1:14">
      <c r="A157" s="23">
        <v>151</v>
      </c>
      <c r="B157" s="23" t="s">
        <v>393</v>
      </c>
      <c r="C157" s="23" t="s">
        <v>388</v>
      </c>
      <c r="D157" s="23" t="s">
        <v>389</v>
      </c>
      <c r="E157" s="23" t="s">
        <v>394</v>
      </c>
      <c r="F157" s="50" t="s">
        <v>43</v>
      </c>
      <c r="G157" s="23"/>
      <c r="H157" s="20" t="s">
        <v>395</v>
      </c>
      <c r="I157" s="33"/>
      <c r="J157" s="34"/>
      <c r="K157" s="33"/>
      <c r="L157" s="33"/>
      <c r="M157" s="33"/>
      <c r="N157" s="23"/>
    </row>
    <row r="158" ht="74.1" customHeight="1" spans="1:14">
      <c r="A158" s="23">
        <v>152</v>
      </c>
      <c r="B158" s="23" t="s">
        <v>396</v>
      </c>
      <c r="C158" s="23" t="s">
        <v>388</v>
      </c>
      <c r="D158" s="23" t="s">
        <v>389</v>
      </c>
      <c r="E158" s="23" t="s">
        <v>397</v>
      </c>
      <c r="F158" s="50" t="s">
        <v>43</v>
      </c>
      <c r="G158" s="23"/>
      <c r="H158" s="23"/>
      <c r="I158" s="33"/>
      <c r="J158" s="34"/>
      <c r="K158" s="33"/>
      <c r="L158" s="33"/>
      <c r="M158" s="33"/>
      <c r="N158" s="20"/>
    </row>
    <row r="159" ht="74.1" customHeight="1" spans="1:14">
      <c r="A159" s="23">
        <v>153</v>
      </c>
      <c r="B159" s="23" t="s">
        <v>398</v>
      </c>
      <c r="C159" s="23" t="s">
        <v>388</v>
      </c>
      <c r="D159" s="23" t="s">
        <v>389</v>
      </c>
      <c r="E159" s="23" t="s">
        <v>399</v>
      </c>
      <c r="F159" s="50" t="s">
        <v>43</v>
      </c>
      <c r="G159" s="23"/>
      <c r="H159" s="23"/>
      <c r="I159" s="33"/>
      <c r="J159" s="34"/>
      <c r="K159" s="33"/>
      <c r="L159" s="33"/>
      <c r="M159" s="33"/>
      <c r="N159" s="20"/>
    </row>
    <row r="160" ht="74.1" customHeight="1" spans="1:14">
      <c r="A160" s="23">
        <v>154</v>
      </c>
      <c r="B160" s="23" t="s">
        <v>400</v>
      </c>
      <c r="C160" s="23" t="s">
        <v>388</v>
      </c>
      <c r="D160" s="23" t="s">
        <v>389</v>
      </c>
      <c r="E160" s="23" t="s">
        <v>401</v>
      </c>
      <c r="F160" s="50" t="s">
        <v>43</v>
      </c>
      <c r="G160" s="23"/>
      <c r="H160" s="23"/>
      <c r="I160" s="33"/>
      <c r="J160" s="34"/>
      <c r="K160" s="33"/>
      <c r="L160" s="33"/>
      <c r="M160" s="33"/>
      <c r="N160" s="23"/>
    </row>
    <row r="161" ht="74.1" customHeight="1" spans="1:14">
      <c r="A161" s="23">
        <v>155</v>
      </c>
      <c r="B161" s="23" t="s">
        <v>402</v>
      </c>
      <c r="C161" s="23" t="s">
        <v>388</v>
      </c>
      <c r="D161" s="23" t="s">
        <v>403</v>
      </c>
      <c r="E161" s="23" t="s">
        <v>404</v>
      </c>
      <c r="F161" s="50" t="s">
        <v>43</v>
      </c>
      <c r="G161" s="23" t="str">
        <f>_xlfn.DISPIMG("ID_12949208E9794B6E98918418CD954C32",1)</f>
        <v>=DISPIMG("ID_12949208E9794B6E98918418CD954C32",1)</v>
      </c>
      <c r="H161" s="23"/>
      <c r="I161" s="33"/>
      <c r="J161" s="34"/>
      <c r="K161" s="33"/>
      <c r="L161" s="33"/>
      <c r="M161" s="33"/>
      <c r="N161" s="23"/>
    </row>
    <row r="162" ht="74.1" customHeight="1" spans="1:14">
      <c r="A162" s="23">
        <v>156</v>
      </c>
      <c r="B162" s="23" t="s">
        <v>405</v>
      </c>
      <c r="C162" s="23" t="s">
        <v>388</v>
      </c>
      <c r="D162" s="23" t="s">
        <v>406</v>
      </c>
      <c r="E162" s="23" t="s">
        <v>407</v>
      </c>
      <c r="F162" s="50" t="s">
        <v>43</v>
      </c>
      <c r="G162" s="23" t="str">
        <f>_xlfn.DISPIMG("ID_438D141F147F461FB84B27741A2C2E94",1)</f>
        <v>=DISPIMG("ID_438D141F147F461FB84B27741A2C2E94",1)</v>
      </c>
      <c r="H162" s="23"/>
      <c r="I162" s="33"/>
      <c r="J162" s="34"/>
      <c r="K162" s="33"/>
      <c r="L162" s="33"/>
      <c r="M162" s="33"/>
      <c r="N162" s="52"/>
    </row>
    <row r="163" ht="74.1" customHeight="1" spans="1:14">
      <c r="A163" s="23">
        <v>157</v>
      </c>
      <c r="B163" s="23" t="s">
        <v>408</v>
      </c>
      <c r="C163" s="23" t="s">
        <v>388</v>
      </c>
      <c r="D163" s="23" t="s">
        <v>409</v>
      </c>
      <c r="E163" s="23" t="s">
        <v>410</v>
      </c>
      <c r="F163" s="50" t="s">
        <v>43</v>
      </c>
      <c r="G163" s="23" t="str">
        <f>_xlfn.DISPIMG("ID_9F80CF431D6B487A84C8E42EC2C24364",1)</f>
        <v>=DISPIMG("ID_9F80CF431D6B487A84C8E42EC2C24364",1)</v>
      </c>
      <c r="H163" s="23"/>
      <c r="I163" s="33"/>
      <c r="J163" s="34"/>
      <c r="K163" s="33"/>
      <c r="L163" s="33"/>
      <c r="M163" s="33"/>
      <c r="N163" s="23"/>
    </row>
    <row r="164" ht="74.1" customHeight="1" spans="1:14">
      <c r="A164" s="23">
        <v>158</v>
      </c>
      <c r="B164" s="23" t="s">
        <v>411</v>
      </c>
      <c r="C164" s="23" t="s">
        <v>388</v>
      </c>
      <c r="D164" s="23" t="s">
        <v>412</v>
      </c>
      <c r="E164" s="23" t="s">
        <v>413</v>
      </c>
      <c r="F164" s="50" t="s">
        <v>43</v>
      </c>
      <c r="G164" s="23"/>
      <c r="H164" s="52"/>
      <c r="I164" s="33"/>
      <c r="J164" s="34"/>
      <c r="K164" s="33"/>
      <c r="L164" s="33"/>
      <c r="M164" s="33"/>
      <c r="N164" s="52"/>
    </row>
    <row r="165" ht="74.1" customHeight="1" spans="1:14">
      <c r="A165" s="23">
        <v>159</v>
      </c>
      <c r="B165" s="23" t="s">
        <v>414</v>
      </c>
      <c r="C165" s="23" t="s">
        <v>388</v>
      </c>
      <c r="D165" s="23" t="s">
        <v>279</v>
      </c>
      <c r="E165" s="23">
        <v>3384</v>
      </c>
      <c r="F165" s="50" t="s">
        <v>43</v>
      </c>
      <c r="G165" s="23"/>
      <c r="H165" s="23"/>
      <c r="I165" s="33"/>
      <c r="J165" s="34"/>
      <c r="K165" s="33"/>
      <c r="L165" s="33"/>
      <c r="M165" s="33"/>
      <c r="N165" s="23"/>
    </row>
    <row r="166" ht="74.1" customHeight="1" spans="1:14">
      <c r="A166" s="23">
        <v>160</v>
      </c>
      <c r="B166" s="23" t="s">
        <v>415</v>
      </c>
      <c r="C166" s="23" t="s">
        <v>388</v>
      </c>
      <c r="D166" s="23" t="s">
        <v>416</v>
      </c>
      <c r="E166" s="23" t="s">
        <v>417</v>
      </c>
      <c r="F166" s="50" t="s">
        <v>43</v>
      </c>
      <c r="G166" s="23" t="str">
        <f>_xlfn.DISPIMG("ID_54E2A20D82E44BDD9758B1BC09D0D2FF",1)</f>
        <v>=DISPIMG("ID_54E2A20D82E44BDD9758B1BC09D0D2FF",1)</v>
      </c>
      <c r="H166" s="23"/>
      <c r="I166" s="33"/>
      <c r="J166" s="34"/>
      <c r="K166" s="33"/>
      <c r="L166" s="33"/>
      <c r="M166" s="33"/>
      <c r="N166" s="23"/>
    </row>
    <row r="167" ht="74.1" customHeight="1" spans="1:14">
      <c r="A167" s="23">
        <v>161</v>
      </c>
      <c r="B167" s="23" t="s">
        <v>418</v>
      </c>
      <c r="C167" s="23" t="s">
        <v>419</v>
      </c>
      <c r="D167" s="23" t="s">
        <v>420</v>
      </c>
      <c r="E167" s="23" t="s">
        <v>421</v>
      </c>
      <c r="F167" s="50" t="s">
        <v>82</v>
      </c>
      <c r="G167" s="23" t="str">
        <f>_xlfn.DISPIMG("ID_1609F4DDA6DF4CDBB21C208216D30A41",1)</f>
        <v>=DISPIMG("ID_1609F4DDA6DF4CDBB21C208216D30A41",1)</v>
      </c>
      <c r="H167" s="23"/>
      <c r="I167" s="33"/>
      <c r="J167" s="34"/>
      <c r="K167" s="33"/>
      <c r="L167" s="33"/>
      <c r="M167" s="33"/>
      <c r="N167" s="23"/>
    </row>
    <row r="168" ht="74.1" customHeight="1" spans="1:14">
      <c r="A168" s="23">
        <v>162</v>
      </c>
      <c r="B168" s="23" t="s">
        <v>422</v>
      </c>
      <c r="C168" s="23" t="s">
        <v>419</v>
      </c>
      <c r="D168" s="23" t="s">
        <v>423</v>
      </c>
      <c r="E168" s="23" t="s">
        <v>424</v>
      </c>
      <c r="F168" s="50" t="s">
        <v>43</v>
      </c>
      <c r="G168" s="23" t="str">
        <f>_xlfn.DISPIMG("ID_019ED27577EF4532950357B78622BB71",1)</f>
        <v>=DISPIMG("ID_019ED27577EF4532950357B78622BB71",1)</v>
      </c>
      <c r="H168" s="23"/>
      <c r="I168" s="33"/>
      <c r="J168" s="34"/>
      <c r="K168" s="33"/>
      <c r="L168" s="33"/>
      <c r="M168" s="33"/>
      <c r="N168" s="23"/>
    </row>
    <row r="169" ht="74.1" customHeight="1" spans="1:14">
      <c r="A169" s="23">
        <v>163</v>
      </c>
      <c r="B169" s="23" t="s">
        <v>425</v>
      </c>
      <c r="C169" s="23" t="s">
        <v>419</v>
      </c>
      <c r="D169" s="23" t="s">
        <v>406</v>
      </c>
      <c r="E169" s="23" t="s">
        <v>426</v>
      </c>
      <c r="F169" s="50" t="s">
        <v>43</v>
      </c>
      <c r="G169" s="23" t="str">
        <f>_xlfn.DISPIMG("ID_D8D5E7D6A1784F1FA45E8A73079E0059",1)</f>
        <v>=DISPIMG("ID_D8D5E7D6A1784F1FA45E8A73079E0059",1)</v>
      </c>
      <c r="H169" s="23"/>
      <c r="I169" s="33"/>
      <c r="J169" s="34"/>
      <c r="K169" s="33"/>
      <c r="L169" s="33"/>
      <c r="M169" s="33"/>
      <c r="N169" s="23"/>
    </row>
    <row r="170" ht="74.1" customHeight="1" spans="1:14">
      <c r="A170" s="23">
        <v>164</v>
      </c>
      <c r="B170" s="23" t="s">
        <v>427</v>
      </c>
      <c r="C170" s="23" t="s">
        <v>419</v>
      </c>
      <c r="D170" s="23" t="s">
        <v>423</v>
      </c>
      <c r="E170" s="23" t="s">
        <v>428</v>
      </c>
      <c r="F170" s="50" t="s">
        <v>43</v>
      </c>
      <c r="G170" s="23" t="str">
        <f>_xlfn.DISPIMG("ID_14D4BA457C9846AA8375C8EC709D4F56",1)</f>
        <v>=DISPIMG("ID_14D4BA457C9846AA8375C8EC709D4F56",1)</v>
      </c>
      <c r="H170" s="23"/>
      <c r="I170" s="33"/>
      <c r="J170" s="34"/>
      <c r="K170" s="33"/>
      <c r="L170" s="33"/>
      <c r="M170" s="33"/>
      <c r="N170" s="23"/>
    </row>
    <row r="171" ht="74.1" customHeight="1" spans="1:14">
      <c r="A171" s="23">
        <v>165</v>
      </c>
      <c r="B171" s="23" t="s">
        <v>429</v>
      </c>
      <c r="C171" s="23" t="s">
        <v>419</v>
      </c>
      <c r="D171" s="23" t="s">
        <v>423</v>
      </c>
      <c r="E171" s="23" t="s">
        <v>430</v>
      </c>
      <c r="F171" s="50" t="s">
        <v>82</v>
      </c>
      <c r="G171" s="23"/>
      <c r="H171" s="26"/>
      <c r="I171" s="33"/>
      <c r="J171" s="34"/>
      <c r="K171" s="33"/>
      <c r="L171" s="33"/>
      <c r="M171" s="33"/>
      <c r="N171" s="23"/>
    </row>
    <row r="172" ht="74.1" customHeight="1" spans="1:14">
      <c r="A172" s="23">
        <v>166</v>
      </c>
      <c r="B172" s="23" t="s">
        <v>431</v>
      </c>
      <c r="C172" s="23" t="s">
        <v>419</v>
      </c>
      <c r="D172" s="23" t="s">
        <v>432</v>
      </c>
      <c r="E172" s="23" t="s">
        <v>433</v>
      </c>
      <c r="F172" s="50" t="s">
        <v>434</v>
      </c>
      <c r="G172" s="23"/>
      <c r="H172" s="23"/>
      <c r="I172" s="33"/>
      <c r="J172" s="34"/>
      <c r="K172" s="33"/>
      <c r="L172" s="33"/>
      <c r="M172" s="33"/>
      <c r="N172" s="23"/>
    </row>
    <row r="173" ht="74.1" customHeight="1" spans="1:14">
      <c r="A173" s="23">
        <v>167</v>
      </c>
      <c r="B173" s="23" t="s">
        <v>435</v>
      </c>
      <c r="C173" s="23" t="s">
        <v>419</v>
      </c>
      <c r="D173" s="23" t="s">
        <v>436</v>
      </c>
      <c r="E173" s="23" t="s">
        <v>437</v>
      </c>
      <c r="F173" s="50" t="s">
        <v>43</v>
      </c>
      <c r="G173" s="23"/>
      <c r="H173" s="23"/>
      <c r="I173" s="33"/>
      <c r="J173" s="34"/>
      <c r="K173" s="33"/>
      <c r="L173" s="33"/>
      <c r="M173" s="33"/>
      <c r="N173" s="23"/>
    </row>
    <row r="174" ht="74.1" customHeight="1" spans="1:14">
      <c r="A174" s="23">
        <v>168</v>
      </c>
      <c r="B174" s="23" t="s">
        <v>438</v>
      </c>
      <c r="C174" s="23" t="s">
        <v>419</v>
      </c>
      <c r="D174" s="23" t="s">
        <v>423</v>
      </c>
      <c r="E174" s="23" t="s">
        <v>439</v>
      </c>
      <c r="F174" s="50" t="s">
        <v>43</v>
      </c>
      <c r="G174" s="23" t="str">
        <f>_xlfn.DISPIMG("ID_5303A5B6D06B46B692B059D316BFA578",1)</f>
        <v>=DISPIMG("ID_5303A5B6D06B46B692B059D316BFA578",1)</v>
      </c>
      <c r="H174" s="23"/>
      <c r="I174" s="33"/>
      <c r="J174" s="34"/>
      <c r="K174" s="33"/>
      <c r="L174" s="33"/>
      <c r="M174" s="33"/>
      <c r="N174" s="23"/>
    </row>
    <row r="175" ht="74.1" customHeight="1" spans="1:14">
      <c r="A175" s="23">
        <v>169</v>
      </c>
      <c r="B175" s="23" t="s">
        <v>440</v>
      </c>
      <c r="C175" s="23" t="s">
        <v>419</v>
      </c>
      <c r="D175" s="23" t="s">
        <v>423</v>
      </c>
      <c r="E175" s="23" t="s">
        <v>441</v>
      </c>
      <c r="F175" s="50" t="s">
        <v>135</v>
      </c>
      <c r="G175" s="23"/>
      <c r="H175" s="23"/>
      <c r="I175" s="33"/>
      <c r="J175" s="34"/>
      <c r="K175" s="33"/>
      <c r="L175" s="33"/>
      <c r="M175" s="33"/>
      <c r="N175" s="23"/>
    </row>
    <row r="176" ht="74.1" customHeight="1" spans="1:14">
      <c r="A176" s="23">
        <v>170</v>
      </c>
      <c r="B176" s="23" t="s">
        <v>442</v>
      </c>
      <c r="C176" s="23" t="s">
        <v>419</v>
      </c>
      <c r="D176" s="23" t="s">
        <v>432</v>
      </c>
      <c r="E176" s="23" t="s">
        <v>443</v>
      </c>
      <c r="F176" s="50" t="s">
        <v>135</v>
      </c>
      <c r="G176" s="23"/>
      <c r="H176" s="23"/>
      <c r="I176" s="33"/>
      <c r="J176" s="34"/>
      <c r="K176" s="33"/>
      <c r="L176" s="33"/>
      <c r="M176" s="33"/>
      <c r="N176" s="23"/>
    </row>
    <row r="177" ht="74.1" customHeight="1" spans="1:14">
      <c r="A177" s="23">
        <v>171</v>
      </c>
      <c r="B177" s="23" t="s">
        <v>444</v>
      </c>
      <c r="C177" s="23" t="s">
        <v>419</v>
      </c>
      <c r="D177" s="23" t="s">
        <v>423</v>
      </c>
      <c r="E177" s="23" t="s">
        <v>445</v>
      </c>
      <c r="F177" s="50" t="s">
        <v>43</v>
      </c>
      <c r="G177" s="23"/>
      <c r="H177" s="26"/>
      <c r="I177" s="33"/>
      <c r="J177" s="34"/>
      <c r="K177" s="33"/>
      <c r="L177" s="33"/>
      <c r="M177" s="33"/>
      <c r="N177" s="23"/>
    </row>
    <row r="178" ht="74.1" customHeight="1" spans="1:14">
      <c r="A178" s="23">
        <v>172</v>
      </c>
      <c r="B178" s="23" t="s">
        <v>446</v>
      </c>
      <c r="C178" s="23" t="s">
        <v>419</v>
      </c>
      <c r="D178" s="23" t="s">
        <v>436</v>
      </c>
      <c r="E178" s="23" t="s">
        <v>447</v>
      </c>
      <c r="F178" s="50" t="s">
        <v>82</v>
      </c>
      <c r="G178" s="23"/>
      <c r="H178" s="23"/>
      <c r="I178" s="33"/>
      <c r="J178" s="34"/>
      <c r="K178" s="33"/>
      <c r="L178" s="33"/>
      <c r="M178" s="33"/>
      <c r="N178" s="23"/>
    </row>
    <row r="179" ht="74.1" customHeight="1" spans="1:14">
      <c r="A179" s="23">
        <v>173</v>
      </c>
      <c r="B179" s="23" t="s">
        <v>448</v>
      </c>
      <c r="C179" s="23" t="s">
        <v>419</v>
      </c>
      <c r="D179" s="23" t="s">
        <v>449</v>
      </c>
      <c r="E179" s="23" t="s">
        <v>450</v>
      </c>
      <c r="F179" s="50" t="s">
        <v>43</v>
      </c>
      <c r="G179" s="23"/>
      <c r="H179" s="23"/>
      <c r="I179" s="33"/>
      <c r="J179" s="34"/>
      <c r="K179" s="33"/>
      <c r="L179" s="33"/>
      <c r="M179" s="33"/>
      <c r="N179" s="23"/>
    </row>
    <row r="180" ht="74.1" customHeight="1" spans="1:14">
      <c r="A180" s="23">
        <v>174</v>
      </c>
      <c r="B180" s="23" t="s">
        <v>451</v>
      </c>
      <c r="C180" s="23" t="s">
        <v>419</v>
      </c>
      <c r="D180" s="23" t="s">
        <v>423</v>
      </c>
      <c r="E180" s="23" t="s">
        <v>452</v>
      </c>
      <c r="F180" s="50" t="s">
        <v>43</v>
      </c>
      <c r="G180" s="23" t="str">
        <f>_xlfn.DISPIMG("ID_C9382CA4A987417D87EFF86E30E96553",1)</f>
        <v>=DISPIMG("ID_C9382CA4A987417D87EFF86E30E96553",1)</v>
      </c>
      <c r="H180" s="26"/>
      <c r="I180" s="33"/>
      <c r="J180" s="34"/>
      <c r="K180" s="33"/>
      <c r="L180" s="33"/>
      <c r="M180" s="33"/>
      <c r="N180" s="23"/>
    </row>
    <row r="181" ht="74.1" customHeight="1" spans="1:14">
      <c r="A181" s="23">
        <v>175</v>
      </c>
      <c r="B181" s="23" t="s">
        <v>453</v>
      </c>
      <c r="C181" s="23" t="s">
        <v>419</v>
      </c>
      <c r="D181" s="23" t="s">
        <v>420</v>
      </c>
      <c r="E181" s="23" t="s">
        <v>454</v>
      </c>
      <c r="F181" s="50" t="s">
        <v>43</v>
      </c>
      <c r="G181" s="23" t="str">
        <f>_xlfn.DISPIMG("ID_304520F2D19C4294AF2833BC21D48021",1)</f>
        <v>=DISPIMG("ID_304520F2D19C4294AF2833BC21D48021",1)</v>
      </c>
      <c r="H181" s="23"/>
      <c r="I181" s="33"/>
      <c r="J181" s="34"/>
      <c r="K181" s="33"/>
      <c r="L181" s="33"/>
      <c r="M181" s="33"/>
      <c r="N181" s="23"/>
    </row>
    <row r="182" ht="74.1" customHeight="1" spans="1:14">
      <c r="A182" s="23">
        <v>176</v>
      </c>
      <c r="B182" s="23" t="s">
        <v>455</v>
      </c>
      <c r="C182" s="23" t="s">
        <v>419</v>
      </c>
      <c r="D182" s="23" t="s">
        <v>420</v>
      </c>
      <c r="E182" s="23" t="s">
        <v>456</v>
      </c>
      <c r="F182" s="50" t="s">
        <v>43</v>
      </c>
      <c r="G182" s="23" t="str">
        <f>_xlfn.DISPIMG("ID_49AFCD0429474C7080A9AA304155A5E1",1)</f>
        <v>=DISPIMG("ID_49AFCD0429474C7080A9AA304155A5E1",1)</v>
      </c>
      <c r="H182" s="23"/>
      <c r="I182" s="33"/>
      <c r="J182" s="34"/>
      <c r="K182" s="33"/>
      <c r="L182" s="33"/>
      <c r="M182" s="33"/>
      <c r="N182" s="23"/>
    </row>
    <row r="183" ht="74.1" customHeight="1" spans="1:14">
      <c r="A183" s="23">
        <v>177</v>
      </c>
      <c r="B183" s="23" t="s">
        <v>457</v>
      </c>
      <c r="C183" s="23" t="s">
        <v>419</v>
      </c>
      <c r="D183" s="23" t="s">
        <v>432</v>
      </c>
      <c r="E183" s="23" t="s">
        <v>458</v>
      </c>
      <c r="F183" s="50" t="s">
        <v>43</v>
      </c>
      <c r="G183" s="23"/>
      <c r="H183" s="23"/>
      <c r="I183" s="33"/>
      <c r="J183" s="34"/>
      <c r="K183" s="33"/>
      <c r="L183" s="33"/>
      <c r="M183" s="33"/>
      <c r="N183" s="23"/>
    </row>
    <row r="184" s="42" customFormat="1" ht="74.1" customHeight="1" spans="1:14">
      <c r="A184" s="23">
        <v>178</v>
      </c>
      <c r="B184" s="23" t="s">
        <v>459</v>
      </c>
      <c r="C184" s="23" t="s">
        <v>419</v>
      </c>
      <c r="D184" s="23" t="s">
        <v>460</v>
      </c>
      <c r="E184" s="23" t="s">
        <v>461</v>
      </c>
      <c r="F184" s="50" t="s">
        <v>43</v>
      </c>
      <c r="G184" s="23" t="str">
        <f>_xlfn.DISPIMG("ID_034B92F779AC46A48263E1F514E7A9B3",1)</f>
        <v>=DISPIMG("ID_034B92F779AC46A48263E1F514E7A9B3",1)</v>
      </c>
      <c r="H184" s="23"/>
      <c r="I184" s="33"/>
      <c r="J184" s="34"/>
      <c r="K184" s="33"/>
      <c r="L184" s="33"/>
      <c r="M184" s="33"/>
      <c r="N184" s="23"/>
    </row>
    <row r="185" s="42" customFormat="1" ht="74.1" customHeight="1" spans="1:14">
      <c r="A185" s="23">
        <v>179</v>
      </c>
      <c r="B185" s="23" t="s">
        <v>462</v>
      </c>
      <c r="C185" s="23" t="s">
        <v>419</v>
      </c>
      <c r="D185" s="23" t="s">
        <v>460</v>
      </c>
      <c r="E185" s="23" t="s">
        <v>463</v>
      </c>
      <c r="F185" s="50" t="s">
        <v>43</v>
      </c>
      <c r="G185" s="23" t="str">
        <f>_xlfn.DISPIMG("ID_4CAD7C023EA84BBE9EC50CD56B2BF4CC",1)</f>
        <v>=DISPIMG("ID_4CAD7C023EA84BBE9EC50CD56B2BF4CC",1)</v>
      </c>
      <c r="H185" s="23"/>
      <c r="I185" s="33"/>
      <c r="J185" s="34"/>
      <c r="K185" s="33"/>
      <c r="L185" s="33"/>
      <c r="M185" s="33"/>
      <c r="N185" s="23"/>
    </row>
    <row r="186" ht="74.1" customHeight="1" spans="1:14">
      <c r="A186" s="23">
        <v>180</v>
      </c>
      <c r="B186" s="23" t="s">
        <v>464</v>
      </c>
      <c r="C186" s="23" t="s">
        <v>419</v>
      </c>
      <c r="D186" s="23" t="s">
        <v>460</v>
      </c>
      <c r="E186" s="23" t="s">
        <v>465</v>
      </c>
      <c r="F186" s="50" t="s">
        <v>43</v>
      </c>
      <c r="G186" s="23"/>
      <c r="H186" s="23"/>
      <c r="I186" s="33"/>
      <c r="J186" s="34"/>
      <c r="K186" s="33"/>
      <c r="L186" s="33"/>
      <c r="M186" s="33"/>
      <c r="N186" s="23"/>
    </row>
    <row r="187" ht="74.1" customHeight="1" spans="1:14">
      <c r="A187" s="23">
        <v>181</v>
      </c>
      <c r="B187" s="23" t="s">
        <v>466</v>
      </c>
      <c r="C187" s="23" t="s">
        <v>419</v>
      </c>
      <c r="D187" s="23" t="s">
        <v>460</v>
      </c>
      <c r="E187" s="23" t="s">
        <v>465</v>
      </c>
      <c r="F187" s="50" t="s">
        <v>43</v>
      </c>
      <c r="G187" s="23"/>
      <c r="H187" s="23"/>
      <c r="I187" s="33"/>
      <c r="J187" s="34"/>
      <c r="K187" s="33"/>
      <c r="L187" s="33"/>
      <c r="M187" s="33"/>
      <c r="N187" s="23"/>
    </row>
    <row r="188" ht="74.1" customHeight="1" spans="1:14">
      <c r="A188" s="23">
        <v>182</v>
      </c>
      <c r="B188" s="23" t="s">
        <v>467</v>
      </c>
      <c r="C188" s="23" t="s">
        <v>419</v>
      </c>
      <c r="D188" s="23" t="s">
        <v>194</v>
      </c>
      <c r="E188" s="23" t="s">
        <v>468</v>
      </c>
      <c r="F188" s="50" t="s">
        <v>469</v>
      </c>
      <c r="G188" s="23" t="str">
        <f>_xlfn.DISPIMG("ID_BD0E0773B8F74B86A61ACDDEA2362882",1)</f>
        <v>=DISPIMG("ID_BD0E0773B8F74B86A61ACDDEA2362882",1)</v>
      </c>
      <c r="H188" s="23"/>
      <c r="I188" s="33"/>
      <c r="J188" s="34"/>
      <c r="K188" s="33"/>
      <c r="L188" s="33"/>
      <c r="M188" s="33"/>
      <c r="N188" s="23"/>
    </row>
    <row r="189" ht="74.1" customHeight="1" spans="1:14">
      <c r="A189" s="23">
        <v>183</v>
      </c>
      <c r="B189" s="23" t="s">
        <v>470</v>
      </c>
      <c r="C189" s="23" t="s">
        <v>419</v>
      </c>
      <c r="D189" s="23" t="s">
        <v>471</v>
      </c>
      <c r="E189" s="23" t="s">
        <v>472</v>
      </c>
      <c r="F189" s="50" t="s">
        <v>43</v>
      </c>
      <c r="G189" s="23"/>
      <c r="H189" s="23"/>
      <c r="I189" s="33"/>
      <c r="J189" s="34"/>
      <c r="K189" s="33"/>
      <c r="L189" s="33"/>
      <c r="M189" s="33"/>
      <c r="N189" s="23"/>
    </row>
    <row r="190" ht="74.1" customHeight="1" spans="1:14">
      <c r="A190" s="23">
        <v>184</v>
      </c>
      <c r="B190" s="23" t="s">
        <v>473</v>
      </c>
      <c r="C190" s="23" t="s">
        <v>419</v>
      </c>
      <c r="D190" s="23" t="s">
        <v>474</v>
      </c>
      <c r="E190" s="23" t="s">
        <v>475</v>
      </c>
      <c r="F190" s="50" t="s">
        <v>43</v>
      </c>
      <c r="G190" s="23"/>
      <c r="H190" s="23"/>
      <c r="I190" s="33"/>
      <c r="J190" s="34"/>
      <c r="K190" s="33"/>
      <c r="L190" s="33"/>
      <c r="M190" s="33"/>
      <c r="N190" s="23"/>
    </row>
    <row r="191" ht="74.1" customHeight="1" spans="1:14">
      <c r="A191" s="23">
        <v>185</v>
      </c>
      <c r="B191" s="23" t="s">
        <v>476</v>
      </c>
      <c r="C191" s="23" t="s">
        <v>419</v>
      </c>
      <c r="D191" s="23" t="s">
        <v>474</v>
      </c>
      <c r="E191" s="23" t="s">
        <v>477</v>
      </c>
      <c r="F191" s="50" t="s">
        <v>43</v>
      </c>
      <c r="G191" s="23"/>
      <c r="H191" s="23"/>
      <c r="I191" s="33"/>
      <c r="J191" s="34"/>
      <c r="K191" s="33"/>
      <c r="L191" s="33"/>
      <c r="M191" s="33"/>
      <c r="N191" s="23"/>
    </row>
    <row r="192" ht="74.1" customHeight="1" spans="1:14">
      <c r="A192" s="23">
        <v>186</v>
      </c>
      <c r="B192" s="23" t="s">
        <v>478</v>
      </c>
      <c r="C192" s="23" t="s">
        <v>419</v>
      </c>
      <c r="D192" s="23" t="s">
        <v>479</v>
      </c>
      <c r="E192" s="23" t="s">
        <v>480</v>
      </c>
      <c r="F192" s="50" t="s">
        <v>43</v>
      </c>
      <c r="G192" s="23" t="str">
        <f>_xlfn.DISPIMG("ID_764EB76F7E594689AB10BC90634C4A42",1)</f>
        <v>=DISPIMG("ID_764EB76F7E594689AB10BC90634C4A42",1)</v>
      </c>
      <c r="H192" s="23"/>
      <c r="I192" s="33"/>
      <c r="J192" s="34"/>
      <c r="K192" s="33"/>
      <c r="L192" s="33"/>
      <c r="M192" s="33"/>
      <c r="N192" s="23"/>
    </row>
    <row r="193" ht="74.1" customHeight="1" spans="1:14">
      <c r="A193" s="23">
        <v>187</v>
      </c>
      <c r="B193" s="23" t="s">
        <v>481</v>
      </c>
      <c r="C193" s="23" t="s">
        <v>419</v>
      </c>
      <c r="D193" s="23" t="s">
        <v>482</v>
      </c>
      <c r="E193" s="23" t="s">
        <v>483</v>
      </c>
      <c r="F193" s="50" t="s">
        <v>176</v>
      </c>
      <c r="G193" s="23" t="str">
        <f>_xlfn.DISPIMG("ID_278290836F9A4C2C809985E7AF1EAD70",1)</f>
        <v>=DISPIMG("ID_278290836F9A4C2C809985E7AF1EAD70",1)</v>
      </c>
      <c r="H193" s="26" t="s">
        <v>177</v>
      </c>
      <c r="I193" s="33"/>
      <c r="J193" s="34"/>
      <c r="K193" s="33"/>
      <c r="L193" s="33"/>
      <c r="M193" s="33"/>
      <c r="N193" s="23"/>
    </row>
    <row r="194" ht="74.1" customHeight="1" spans="1:14">
      <c r="A194" s="23">
        <v>188</v>
      </c>
      <c r="B194" s="23" t="s">
        <v>481</v>
      </c>
      <c r="C194" s="23" t="s">
        <v>419</v>
      </c>
      <c r="D194" s="23" t="s">
        <v>482</v>
      </c>
      <c r="E194" s="23" t="s">
        <v>484</v>
      </c>
      <c r="F194" s="50" t="s">
        <v>176</v>
      </c>
      <c r="G194" s="23" t="str">
        <f>_xlfn.DISPIMG("ID_9FADAA10A6964F81AF01C86442929FA0",1)</f>
        <v>=DISPIMG("ID_9FADAA10A6964F81AF01C86442929FA0",1)</v>
      </c>
      <c r="H194" s="26" t="s">
        <v>177</v>
      </c>
      <c r="I194" s="33"/>
      <c r="J194" s="34"/>
      <c r="K194" s="33"/>
      <c r="L194" s="33"/>
      <c r="M194" s="33"/>
      <c r="N194" s="23"/>
    </row>
    <row r="195" ht="74.1" customHeight="1" spans="1:14">
      <c r="A195" s="23">
        <v>189</v>
      </c>
      <c r="B195" s="23" t="s">
        <v>481</v>
      </c>
      <c r="C195" s="23" t="s">
        <v>419</v>
      </c>
      <c r="D195" s="23" t="s">
        <v>482</v>
      </c>
      <c r="E195" s="23" t="s">
        <v>485</v>
      </c>
      <c r="F195" s="50" t="s">
        <v>176</v>
      </c>
      <c r="G195" s="23" t="str">
        <f>_xlfn.DISPIMG("ID_4E508E2868D14F8C862931E44A5B9DB7",1)</f>
        <v>=DISPIMG("ID_4E508E2868D14F8C862931E44A5B9DB7",1)</v>
      </c>
      <c r="H195" s="26" t="s">
        <v>177</v>
      </c>
      <c r="I195" s="33"/>
      <c r="J195" s="34"/>
      <c r="K195" s="33"/>
      <c r="L195" s="33"/>
      <c r="M195" s="33"/>
      <c r="N195" s="23"/>
    </row>
    <row r="196" s="42" customFormat="1" ht="89.25" customHeight="1" spans="1:14">
      <c r="A196" s="23">
        <v>190</v>
      </c>
      <c r="B196" s="23" t="s">
        <v>481</v>
      </c>
      <c r="C196" s="23" t="s">
        <v>419</v>
      </c>
      <c r="D196" s="23" t="s">
        <v>482</v>
      </c>
      <c r="E196" s="23" t="s">
        <v>486</v>
      </c>
      <c r="F196" s="50" t="s">
        <v>176</v>
      </c>
      <c r="G196" s="23" t="str">
        <f>_xlfn.DISPIMG("ID_3A4C0A6A6DFD4D3B93A39F34198D94C8",1)</f>
        <v>=DISPIMG("ID_3A4C0A6A6DFD4D3B93A39F34198D94C8",1)</v>
      </c>
      <c r="H196" s="26" t="s">
        <v>177</v>
      </c>
      <c r="I196" s="33"/>
      <c r="J196" s="34"/>
      <c r="K196" s="33"/>
      <c r="L196" s="33"/>
      <c r="M196" s="33"/>
      <c r="N196" s="23"/>
    </row>
    <row r="197" ht="74.1" customHeight="1" spans="1:14">
      <c r="A197" s="23">
        <v>191</v>
      </c>
      <c r="B197" s="23" t="s">
        <v>481</v>
      </c>
      <c r="C197" s="23" t="s">
        <v>419</v>
      </c>
      <c r="D197" s="23" t="s">
        <v>482</v>
      </c>
      <c r="E197" s="23" t="s">
        <v>487</v>
      </c>
      <c r="F197" s="50" t="s">
        <v>176</v>
      </c>
      <c r="G197" s="23"/>
      <c r="H197" s="26" t="s">
        <v>177</v>
      </c>
      <c r="I197" s="33"/>
      <c r="J197" s="34"/>
      <c r="K197" s="33"/>
      <c r="L197" s="33"/>
      <c r="M197" s="33"/>
      <c r="N197" s="23"/>
    </row>
    <row r="198" ht="74.1" customHeight="1" spans="1:14">
      <c r="A198" s="23">
        <v>192</v>
      </c>
      <c r="B198" s="23" t="s">
        <v>488</v>
      </c>
      <c r="C198" s="23" t="s">
        <v>419</v>
      </c>
      <c r="D198" s="23" t="s">
        <v>482</v>
      </c>
      <c r="E198" s="23" t="s">
        <v>489</v>
      </c>
      <c r="F198" s="50" t="s">
        <v>176</v>
      </c>
      <c r="G198" s="23" t="str">
        <f>_xlfn.DISPIMG("ID_F4D47FD6D3464F289038F834F359CE06",1)</f>
        <v>=DISPIMG("ID_F4D47FD6D3464F289038F834F359CE06",1)</v>
      </c>
      <c r="H198" s="23"/>
      <c r="I198" s="33"/>
      <c r="J198" s="34"/>
      <c r="K198" s="33"/>
      <c r="L198" s="33"/>
      <c r="M198" s="33"/>
      <c r="N198" s="23"/>
    </row>
    <row r="199" ht="74.1" customHeight="1" spans="1:14">
      <c r="A199" s="23">
        <v>193</v>
      </c>
      <c r="B199" s="23" t="s">
        <v>490</v>
      </c>
      <c r="C199" s="23" t="s">
        <v>419</v>
      </c>
      <c r="D199" s="23" t="s">
        <v>482</v>
      </c>
      <c r="E199" s="23" t="s">
        <v>491</v>
      </c>
      <c r="F199" s="50" t="s">
        <v>176</v>
      </c>
      <c r="G199" s="23"/>
      <c r="H199" s="26"/>
      <c r="I199" s="33"/>
      <c r="J199" s="34"/>
      <c r="K199" s="33"/>
      <c r="L199" s="33"/>
      <c r="M199" s="33"/>
      <c r="N199" s="23"/>
    </row>
    <row r="200" s="42" customFormat="1" ht="74.1" customHeight="1" spans="1:14">
      <c r="A200" s="23">
        <v>194</v>
      </c>
      <c r="B200" s="23" t="s">
        <v>492</v>
      </c>
      <c r="C200" s="23" t="s">
        <v>419</v>
      </c>
      <c r="D200" s="23" t="s">
        <v>493</v>
      </c>
      <c r="E200" s="23" t="s">
        <v>494</v>
      </c>
      <c r="F200" s="50" t="s">
        <v>495</v>
      </c>
      <c r="G200" s="23" t="str">
        <f>_xlfn.DISPIMG("ID_A2288BEF64F44E1185A5A2D28B9A1ECD",1)</f>
        <v>=DISPIMG("ID_A2288BEF64F44E1185A5A2D28B9A1ECD",1)</v>
      </c>
      <c r="H200" s="26" t="s">
        <v>496</v>
      </c>
      <c r="I200" s="33"/>
      <c r="J200" s="34"/>
      <c r="K200" s="33"/>
      <c r="L200" s="33"/>
      <c r="M200" s="33"/>
      <c r="N200" s="23"/>
    </row>
    <row r="201" s="42" customFormat="1" ht="74.1" customHeight="1" spans="1:14">
      <c r="A201" s="23">
        <v>195</v>
      </c>
      <c r="B201" s="23" t="s">
        <v>497</v>
      </c>
      <c r="C201" s="23" t="s">
        <v>419</v>
      </c>
      <c r="D201" s="23" t="s">
        <v>493</v>
      </c>
      <c r="E201" s="23" t="s">
        <v>498</v>
      </c>
      <c r="F201" s="50" t="s">
        <v>495</v>
      </c>
      <c r="G201" s="23" t="str">
        <f>_xlfn.DISPIMG("ID_B65AE98E7D8441D3B77D8A3601DC6094",1)</f>
        <v>=DISPIMG("ID_B65AE98E7D8441D3B77D8A3601DC6094",1)</v>
      </c>
      <c r="H201" s="26" t="s">
        <v>496</v>
      </c>
      <c r="I201" s="33"/>
      <c r="J201" s="34"/>
      <c r="K201" s="33"/>
      <c r="L201" s="33"/>
      <c r="M201" s="33"/>
      <c r="N201" s="23"/>
    </row>
    <row r="202" s="42" customFormat="1" ht="74.1" customHeight="1" spans="1:14">
      <c r="A202" s="23">
        <v>196</v>
      </c>
      <c r="B202" s="23" t="s">
        <v>499</v>
      </c>
      <c r="C202" s="23" t="s">
        <v>419</v>
      </c>
      <c r="D202" s="23" t="s">
        <v>493</v>
      </c>
      <c r="E202" s="23" t="s">
        <v>500</v>
      </c>
      <c r="F202" s="50" t="s">
        <v>495</v>
      </c>
      <c r="G202" s="23" t="str">
        <f>_xlfn.DISPIMG("ID_5B5A4638D3C34322B28EAA7DCA440D0B",1)</f>
        <v>=DISPIMG("ID_5B5A4638D3C34322B28EAA7DCA440D0B",1)</v>
      </c>
      <c r="H202" s="26" t="s">
        <v>496</v>
      </c>
      <c r="I202" s="33"/>
      <c r="J202" s="34"/>
      <c r="K202" s="33"/>
      <c r="L202" s="33"/>
      <c r="M202" s="33"/>
      <c r="N202" s="23"/>
    </row>
    <row r="203" s="42" customFormat="1" ht="74.1" customHeight="1" spans="1:14">
      <c r="A203" s="23">
        <v>197</v>
      </c>
      <c r="B203" s="23" t="s">
        <v>501</v>
      </c>
      <c r="C203" s="23" t="s">
        <v>419</v>
      </c>
      <c r="D203" s="23" t="s">
        <v>493</v>
      </c>
      <c r="E203" s="23" t="s">
        <v>502</v>
      </c>
      <c r="F203" s="50" t="s">
        <v>503</v>
      </c>
      <c r="G203" s="23" t="str">
        <f>_xlfn.DISPIMG("ID_87EAB973613B493CA630CDF68E7D8258",1)</f>
        <v>=DISPIMG("ID_87EAB973613B493CA630CDF68E7D8258",1)</v>
      </c>
      <c r="H203" s="26" t="s">
        <v>496</v>
      </c>
      <c r="I203" s="33"/>
      <c r="J203" s="34"/>
      <c r="K203" s="33"/>
      <c r="L203" s="33"/>
      <c r="M203" s="33"/>
      <c r="N203" s="23"/>
    </row>
    <row r="204" s="42" customFormat="1" ht="103.5" customHeight="1" spans="1:14">
      <c r="A204" s="23">
        <v>198</v>
      </c>
      <c r="B204" s="23" t="s">
        <v>504</v>
      </c>
      <c r="C204" s="23" t="s">
        <v>419</v>
      </c>
      <c r="D204" s="23" t="s">
        <v>493</v>
      </c>
      <c r="E204" s="23" t="s">
        <v>505</v>
      </c>
      <c r="F204" s="50" t="s">
        <v>506</v>
      </c>
      <c r="G204" s="23" t="str">
        <f>_xlfn.DISPIMG("ID_4C256212985B40A8A2821D0C4599FF69",1)</f>
        <v>=DISPIMG("ID_4C256212985B40A8A2821D0C4599FF69",1)</v>
      </c>
      <c r="H204" s="26" t="s">
        <v>496</v>
      </c>
      <c r="I204" s="33"/>
      <c r="J204" s="34"/>
      <c r="K204" s="33"/>
      <c r="L204" s="33"/>
      <c r="M204" s="33"/>
      <c r="N204" s="23"/>
    </row>
    <row r="205" ht="74.1" customHeight="1" spans="1:14">
      <c r="A205" s="23">
        <v>199</v>
      </c>
      <c r="B205" s="23" t="s">
        <v>507</v>
      </c>
      <c r="C205" s="23" t="s">
        <v>419</v>
      </c>
      <c r="D205" s="23" t="s">
        <v>194</v>
      </c>
      <c r="E205" s="23" t="s">
        <v>508</v>
      </c>
      <c r="F205" s="50" t="s">
        <v>43</v>
      </c>
      <c r="G205" s="23"/>
      <c r="H205" s="26"/>
      <c r="I205" s="33"/>
      <c r="J205" s="34"/>
      <c r="K205" s="33"/>
      <c r="L205" s="33"/>
      <c r="M205" s="33"/>
      <c r="N205" s="23"/>
    </row>
    <row r="206" ht="72" customHeight="1" spans="1:14">
      <c r="A206" s="23">
        <v>200</v>
      </c>
      <c r="B206" s="23" t="s">
        <v>509</v>
      </c>
      <c r="C206" s="23" t="s">
        <v>419</v>
      </c>
      <c r="D206" s="23" t="s">
        <v>510</v>
      </c>
      <c r="E206" s="23" t="s">
        <v>511</v>
      </c>
      <c r="F206" s="50" t="s">
        <v>43</v>
      </c>
      <c r="G206" s="23" t="str">
        <f>_xlfn.DISPIMG("ID_D36AEAFDF4D0421D8A9B5F4F92B91B89",1)</f>
        <v>=DISPIMG("ID_D36AEAFDF4D0421D8A9B5F4F92B91B89",1)</v>
      </c>
      <c r="H206" s="52"/>
      <c r="I206" s="33"/>
      <c r="J206" s="34"/>
      <c r="K206" s="33"/>
      <c r="L206" s="33"/>
      <c r="M206" s="33"/>
      <c r="N206" s="52"/>
    </row>
    <row r="207" ht="72" customHeight="1" spans="1:14">
      <c r="A207" s="23">
        <v>201</v>
      </c>
      <c r="B207" s="23" t="s">
        <v>512</v>
      </c>
      <c r="C207" s="23" t="s">
        <v>419</v>
      </c>
      <c r="D207" s="23" t="s">
        <v>510</v>
      </c>
      <c r="E207" s="23" t="s">
        <v>513</v>
      </c>
      <c r="F207" s="50" t="s">
        <v>43</v>
      </c>
      <c r="G207" s="23" t="str">
        <f>_xlfn.DISPIMG("ID_B96A7537309C44D68D4BEA3D6E4E3E4E",1)</f>
        <v>=DISPIMG("ID_B96A7537309C44D68D4BEA3D6E4E3E4E",1)</v>
      </c>
      <c r="H207" s="52"/>
      <c r="I207" s="33"/>
      <c r="J207" s="34"/>
      <c r="K207" s="33"/>
      <c r="L207" s="33"/>
      <c r="M207" s="33"/>
      <c r="N207" s="52"/>
    </row>
    <row r="208" ht="72" customHeight="1" spans="1:14">
      <c r="A208" s="23">
        <v>202</v>
      </c>
      <c r="B208" s="23" t="s">
        <v>514</v>
      </c>
      <c r="C208" s="23" t="s">
        <v>419</v>
      </c>
      <c r="D208" s="23" t="s">
        <v>510</v>
      </c>
      <c r="E208" s="23" t="s">
        <v>515</v>
      </c>
      <c r="F208" s="50" t="s">
        <v>43</v>
      </c>
      <c r="G208" s="23" t="str">
        <f>_xlfn.DISPIMG("ID_673E75C5F63A4DB3AF2FC75513B634BA",1)</f>
        <v>=DISPIMG("ID_673E75C5F63A4DB3AF2FC75513B634BA",1)</v>
      </c>
      <c r="H208" s="52"/>
      <c r="I208" s="33"/>
      <c r="J208" s="34"/>
      <c r="K208" s="33"/>
      <c r="L208" s="33"/>
      <c r="M208" s="33"/>
      <c r="N208" s="52"/>
    </row>
    <row r="209" ht="72" customHeight="1" spans="1:14">
      <c r="A209" s="23">
        <v>203</v>
      </c>
      <c r="B209" s="23" t="s">
        <v>516</v>
      </c>
      <c r="C209" s="23" t="s">
        <v>419</v>
      </c>
      <c r="D209" s="23" t="s">
        <v>510</v>
      </c>
      <c r="E209" s="23" t="s">
        <v>367</v>
      </c>
      <c r="F209" s="50" t="s">
        <v>341</v>
      </c>
      <c r="G209" s="23"/>
      <c r="H209" s="23"/>
      <c r="I209" s="33"/>
      <c r="J209" s="34"/>
      <c r="K209" s="33"/>
      <c r="L209" s="33"/>
      <c r="M209" s="33"/>
      <c r="N209" s="52"/>
    </row>
    <row r="210" ht="72" customHeight="1" spans="1:14">
      <c r="A210" s="23">
        <v>204</v>
      </c>
      <c r="B210" s="23" t="s">
        <v>517</v>
      </c>
      <c r="C210" s="23" t="s">
        <v>419</v>
      </c>
      <c r="D210" s="23" t="s">
        <v>510</v>
      </c>
      <c r="E210" s="23" t="s">
        <v>518</v>
      </c>
      <c r="F210" s="50" t="s">
        <v>341</v>
      </c>
      <c r="G210" s="23"/>
      <c r="H210" s="23"/>
      <c r="I210" s="33"/>
      <c r="J210" s="34"/>
      <c r="K210" s="33"/>
      <c r="L210" s="33"/>
      <c r="M210" s="33"/>
      <c r="N210" s="52"/>
    </row>
    <row r="211" ht="72" customHeight="1" spans="1:14">
      <c r="A211" s="23">
        <v>205</v>
      </c>
      <c r="B211" s="23" t="s">
        <v>519</v>
      </c>
      <c r="C211" s="23" t="s">
        <v>419</v>
      </c>
      <c r="D211" s="23" t="s">
        <v>520</v>
      </c>
      <c r="E211" s="23" t="s">
        <v>521</v>
      </c>
      <c r="F211" s="50" t="s">
        <v>341</v>
      </c>
      <c r="G211" s="23" t="str">
        <f>_xlfn.DISPIMG("ID_9ED6ACB0E06043C99E29EA49717F50F0",1)</f>
        <v>=DISPIMG("ID_9ED6ACB0E06043C99E29EA49717F50F0",1)</v>
      </c>
      <c r="H211" s="23"/>
      <c r="I211" s="33"/>
      <c r="J211" s="34"/>
      <c r="K211" s="33"/>
      <c r="L211" s="33"/>
      <c r="M211" s="33"/>
      <c r="N211" s="52"/>
    </row>
    <row r="212" ht="72" customHeight="1" spans="1:14">
      <c r="A212" s="23">
        <v>206</v>
      </c>
      <c r="B212" s="23" t="s">
        <v>522</v>
      </c>
      <c r="C212" s="23" t="s">
        <v>419</v>
      </c>
      <c r="D212" s="23" t="s">
        <v>510</v>
      </c>
      <c r="E212" s="23"/>
      <c r="F212" s="50" t="s">
        <v>43</v>
      </c>
      <c r="G212" s="23"/>
      <c r="H212" s="23"/>
      <c r="I212" s="33"/>
      <c r="J212" s="34"/>
      <c r="K212" s="33"/>
      <c r="L212" s="33"/>
      <c r="M212" s="33"/>
      <c r="N212" s="23"/>
    </row>
    <row r="213" ht="72" customHeight="1" spans="1:14">
      <c r="A213" s="23">
        <v>207</v>
      </c>
      <c r="B213" s="23" t="s">
        <v>523</v>
      </c>
      <c r="C213" s="23" t="s">
        <v>419</v>
      </c>
      <c r="D213" s="23" t="s">
        <v>524</v>
      </c>
      <c r="E213" s="23" t="s">
        <v>525</v>
      </c>
      <c r="F213" s="50" t="s">
        <v>43</v>
      </c>
      <c r="G213" s="23" t="str">
        <f>_xlfn.DISPIMG("ID_F62D375A7E8A49E2AB00D2547DC2AEFE",1)</f>
        <v>=DISPIMG("ID_F62D375A7E8A49E2AB00D2547DC2AEFE",1)</v>
      </c>
      <c r="H213" s="23"/>
      <c r="I213" s="33"/>
      <c r="J213" s="34"/>
      <c r="K213" s="33"/>
      <c r="L213" s="33"/>
      <c r="M213" s="33"/>
      <c r="N213" s="23"/>
    </row>
    <row r="214" ht="72" customHeight="1" spans="1:14">
      <c r="A214" s="23">
        <v>208</v>
      </c>
      <c r="B214" s="23" t="s">
        <v>526</v>
      </c>
      <c r="C214" s="23" t="s">
        <v>419</v>
      </c>
      <c r="D214" s="23" t="s">
        <v>524</v>
      </c>
      <c r="E214" s="23" t="s">
        <v>527</v>
      </c>
      <c r="F214" s="50" t="s">
        <v>43</v>
      </c>
      <c r="G214" s="23" t="str">
        <f>_xlfn.DISPIMG("ID_9BCBAD85B292473AAD5BB0DE0B4E8304",1)</f>
        <v>=DISPIMG("ID_9BCBAD85B292473AAD5BB0DE0B4E8304",1)</v>
      </c>
      <c r="H214" s="23"/>
      <c r="I214" s="33"/>
      <c r="J214" s="34"/>
      <c r="K214" s="33"/>
      <c r="L214" s="33"/>
      <c r="M214" s="33"/>
      <c r="N214" s="23"/>
    </row>
    <row r="215" ht="72" customHeight="1" spans="1:14">
      <c r="A215" s="23">
        <v>209</v>
      </c>
      <c r="B215" s="23" t="s">
        <v>528</v>
      </c>
      <c r="C215" s="23" t="s">
        <v>419</v>
      </c>
      <c r="D215" s="23" t="s">
        <v>524</v>
      </c>
      <c r="E215" s="23" t="s">
        <v>529</v>
      </c>
      <c r="F215" s="50" t="s">
        <v>43</v>
      </c>
      <c r="G215" s="23" t="str">
        <f>_xlfn.DISPIMG("ID_77BD2D610B66441283A2AAF8982B1F8F",1)</f>
        <v>=DISPIMG("ID_77BD2D610B66441283A2AAF8982B1F8F",1)</v>
      </c>
      <c r="H215" s="23"/>
      <c r="I215" s="33"/>
      <c r="J215" s="34"/>
      <c r="K215" s="33"/>
      <c r="L215" s="33"/>
      <c r="M215" s="33"/>
      <c r="N215" s="23"/>
    </row>
    <row r="216" s="42" customFormat="1" ht="72" customHeight="1" spans="1:14">
      <c r="A216" s="23">
        <v>210</v>
      </c>
      <c r="B216" s="23" t="s">
        <v>530</v>
      </c>
      <c r="C216" s="23" t="s">
        <v>419</v>
      </c>
      <c r="D216" s="23" t="s">
        <v>474</v>
      </c>
      <c r="E216" s="23" t="s">
        <v>531</v>
      </c>
      <c r="F216" s="50" t="s">
        <v>176</v>
      </c>
      <c r="G216" s="23" t="str">
        <f>_xlfn.DISPIMG("ID_AD6D33C2609947E5BB68791D1E6BB18D",1)</f>
        <v>=DISPIMG("ID_AD6D33C2609947E5BB68791D1E6BB18D",1)</v>
      </c>
      <c r="H216" s="26" t="s">
        <v>177</v>
      </c>
      <c r="I216" s="33"/>
      <c r="J216" s="34"/>
      <c r="K216" s="33"/>
      <c r="L216" s="33"/>
      <c r="M216" s="33"/>
      <c r="N216" s="23"/>
    </row>
    <row r="217" s="41" customFormat="1" ht="72" customHeight="1" spans="1:14">
      <c r="A217" s="23">
        <v>211</v>
      </c>
      <c r="B217" s="23" t="s">
        <v>532</v>
      </c>
      <c r="C217" s="23" t="s">
        <v>419</v>
      </c>
      <c r="D217" s="23" t="s">
        <v>306</v>
      </c>
      <c r="E217" s="23" t="s">
        <v>533</v>
      </c>
      <c r="F217" s="50" t="s">
        <v>43</v>
      </c>
      <c r="G217" s="23"/>
      <c r="H217" s="26"/>
      <c r="I217" s="33"/>
      <c r="J217" s="34"/>
      <c r="K217" s="33"/>
      <c r="L217" s="33"/>
      <c r="M217" s="33"/>
      <c r="N217" s="23"/>
    </row>
    <row r="218" s="41" customFormat="1" ht="72" customHeight="1" spans="1:14">
      <c r="A218" s="23">
        <v>212</v>
      </c>
      <c r="B218" s="23" t="s">
        <v>534</v>
      </c>
      <c r="C218" s="23" t="s">
        <v>419</v>
      </c>
      <c r="D218" s="23" t="s">
        <v>194</v>
      </c>
      <c r="E218" s="23" t="s">
        <v>535</v>
      </c>
      <c r="F218" s="50" t="s">
        <v>176</v>
      </c>
      <c r="G218" s="23"/>
      <c r="H218" s="26"/>
      <c r="I218" s="33"/>
      <c r="J218" s="34"/>
      <c r="K218" s="33"/>
      <c r="L218" s="33"/>
      <c r="M218" s="33"/>
      <c r="N218" s="23"/>
    </row>
    <row r="219" s="42" customFormat="1" ht="82.5" customHeight="1" spans="1:14">
      <c r="A219" s="23">
        <v>213</v>
      </c>
      <c r="B219" s="23" t="s">
        <v>536</v>
      </c>
      <c r="C219" s="23" t="s">
        <v>419</v>
      </c>
      <c r="D219" s="23" t="s">
        <v>537</v>
      </c>
      <c r="E219" s="23" t="s">
        <v>538</v>
      </c>
      <c r="F219" s="50" t="s">
        <v>43</v>
      </c>
      <c r="G219" s="23" t="str">
        <f>_xlfn.DISPIMG("ID_4910F1DFD9B848E78AC3191BF9D40BC3",1)</f>
        <v>=DISPIMG("ID_4910F1DFD9B848E78AC3191BF9D40BC3",1)</v>
      </c>
      <c r="H219" s="26"/>
      <c r="I219" s="33"/>
      <c r="J219" s="34"/>
      <c r="K219" s="33"/>
      <c r="L219" s="33"/>
      <c r="M219" s="33"/>
      <c r="N219" s="23"/>
    </row>
    <row r="220" ht="72" customHeight="1" spans="1:14">
      <c r="A220" s="23">
        <v>214</v>
      </c>
      <c r="B220" s="23" t="s">
        <v>539</v>
      </c>
      <c r="C220" s="23" t="s">
        <v>419</v>
      </c>
      <c r="D220" s="23" t="s">
        <v>537</v>
      </c>
      <c r="E220" s="23" t="s">
        <v>540</v>
      </c>
      <c r="F220" s="50" t="s">
        <v>43</v>
      </c>
      <c r="G220" s="23"/>
      <c r="H220" s="23"/>
      <c r="I220" s="33"/>
      <c r="J220" s="34"/>
      <c r="K220" s="33"/>
      <c r="L220" s="33"/>
      <c r="M220" s="33"/>
      <c r="N220" s="23"/>
    </row>
    <row r="221" ht="72" customHeight="1" spans="1:14">
      <c r="A221" s="23">
        <v>215</v>
      </c>
      <c r="B221" s="23" t="s">
        <v>541</v>
      </c>
      <c r="C221" s="23" t="s">
        <v>419</v>
      </c>
      <c r="D221" s="23" t="s">
        <v>537</v>
      </c>
      <c r="E221" s="23" t="s">
        <v>542</v>
      </c>
      <c r="F221" s="50" t="s">
        <v>43</v>
      </c>
      <c r="G221" s="23"/>
      <c r="H221" s="26"/>
      <c r="I221" s="33"/>
      <c r="J221" s="34"/>
      <c r="K221" s="33"/>
      <c r="L221" s="33"/>
      <c r="M221" s="33"/>
      <c r="N221" s="23"/>
    </row>
    <row r="222" ht="72" customHeight="1" spans="1:14">
      <c r="A222" s="23">
        <v>216</v>
      </c>
      <c r="B222" s="23" t="s">
        <v>543</v>
      </c>
      <c r="C222" s="23" t="s">
        <v>419</v>
      </c>
      <c r="D222" s="23" t="s">
        <v>544</v>
      </c>
      <c r="E222" s="23" t="s">
        <v>545</v>
      </c>
      <c r="F222" s="50" t="s">
        <v>114</v>
      </c>
      <c r="G222" s="23"/>
      <c r="H222" s="23"/>
      <c r="I222" s="33"/>
      <c r="J222" s="34"/>
      <c r="K222" s="33"/>
      <c r="L222" s="33"/>
      <c r="M222" s="33"/>
      <c r="N222" s="23"/>
    </row>
    <row r="223" s="42" customFormat="1" ht="72" customHeight="1" spans="1:14">
      <c r="A223" s="23">
        <v>217</v>
      </c>
      <c r="B223" s="23" t="s">
        <v>546</v>
      </c>
      <c r="C223" s="23" t="s">
        <v>419</v>
      </c>
      <c r="D223" s="23" t="s">
        <v>547</v>
      </c>
      <c r="E223" s="23" t="s">
        <v>548</v>
      </c>
      <c r="F223" s="50" t="s">
        <v>341</v>
      </c>
      <c r="G223" s="23" t="str">
        <f>_xlfn.DISPIMG("ID_4E47FEA45F514895BC2E79B04BB81390",1)</f>
        <v>=DISPIMG("ID_4E47FEA45F514895BC2E79B04BB81390",1)</v>
      </c>
      <c r="H223" s="23" t="s">
        <v>549</v>
      </c>
      <c r="I223" s="33"/>
      <c r="J223" s="34"/>
      <c r="K223" s="33"/>
      <c r="L223" s="33"/>
      <c r="M223" s="33"/>
      <c r="N223" s="23"/>
    </row>
    <row r="224" s="42" customFormat="1" ht="72" customHeight="1" spans="1:14">
      <c r="A224" s="23">
        <v>218</v>
      </c>
      <c r="B224" s="23" t="s">
        <v>550</v>
      </c>
      <c r="C224" s="23" t="s">
        <v>419</v>
      </c>
      <c r="D224" s="23" t="s">
        <v>547</v>
      </c>
      <c r="E224" s="23" t="s">
        <v>551</v>
      </c>
      <c r="F224" s="50" t="s">
        <v>341</v>
      </c>
      <c r="G224" s="23" t="str">
        <f>_xlfn.DISPIMG("ID_9EC6FAA1EDF84A849762EE25073D6EAA",1)</f>
        <v>=DISPIMG("ID_9EC6FAA1EDF84A849762EE25073D6EAA",1)</v>
      </c>
      <c r="H224" s="23" t="s">
        <v>549</v>
      </c>
      <c r="I224" s="33"/>
      <c r="J224" s="34"/>
      <c r="K224" s="33"/>
      <c r="L224" s="33"/>
      <c r="M224" s="33"/>
      <c r="N224" s="23"/>
    </row>
    <row r="225" s="42" customFormat="1" ht="72" customHeight="1" spans="1:14">
      <c r="A225" s="23">
        <v>219</v>
      </c>
      <c r="B225" s="23" t="s">
        <v>552</v>
      </c>
      <c r="C225" s="23" t="s">
        <v>419</v>
      </c>
      <c r="D225" s="23" t="s">
        <v>547</v>
      </c>
      <c r="E225" s="23" t="s">
        <v>553</v>
      </c>
      <c r="F225" s="50" t="s">
        <v>341</v>
      </c>
      <c r="G225" s="23"/>
      <c r="H225" s="23" t="s">
        <v>549</v>
      </c>
      <c r="I225" s="33"/>
      <c r="J225" s="34"/>
      <c r="K225" s="33"/>
      <c r="L225" s="33"/>
      <c r="M225" s="33"/>
      <c r="N225" s="23"/>
    </row>
    <row r="226" s="41" customFormat="1" ht="114" customHeight="1" spans="1:14">
      <c r="A226" s="23">
        <v>220</v>
      </c>
      <c r="B226" s="23" t="s">
        <v>554</v>
      </c>
      <c r="C226" s="23" t="s">
        <v>419</v>
      </c>
      <c r="D226" s="23" t="s">
        <v>555</v>
      </c>
      <c r="E226" s="23" t="s">
        <v>556</v>
      </c>
      <c r="F226" s="50" t="s">
        <v>43</v>
      </c>
      <c r="G226" s="23" t="str">
        <f>_xlfn.DISPIMG("ID_3D60F0BC661D4009A4A9F96122F32F9C",1)</f>
        <v>=DISPIMG("ID_3D60F0BC661D4009A4A9F96122F32F9C",1)</v>
      </c>
      <c r="H226" s="23"/>
      <c r="I226" s="33"/>
      <c r="J226" s="34"/>
      <c r="K226" s="33"/>
      <c r="L226" s="33"/>
      <c r="M226" s="33"/>
      <c r="N226" s="23"/>
    </row>
    <row r="227" ht="72" customHeight="1" spans="1:14">
      <c r="A227" s="23">
        <v>221</v>
      </c>
      <c r="B227" s="23" t="s">
        <v>557</v>
      </c>
      <c r="C227" s="23" t="s">
        <v>419</v>
      </c>
      <c r="D227" s="23" t="s">
        <v>558</v>
      </c>
      <c r="E227" s="23" t="s">
        <v>559</v>
      </c>
      <c r="F227" s="50" t="s">
        <v>43</v>
      </c>
      <c r="G227" s="23"/>
      <c r="H227" s="23"/>
      <c r="I227" s="33"/>
      <c r="J227" s="34"/>
      <c r="K227" s="33"/>
      <c r="L227" s="33"/>
      <c r="M227" s="33"/>
      <c r="N227" s="23"/>
    </row>
    <row r="228" ht="72" customHeight="1" spans="1:14">
      <c r="A228" s="23">
        <v>222</v>
      </c>
      <c r="B228" s="23" t="s">
        <v>560</v>
      </c>
      <c r="C228" s="23" t="s">
        <v>419</v>
      </c>
      <c r="D228" s="23" t="s">
        <v>561</v>
      </c>
      <c r="E228" s="23" t="s">
        <v>562</v>
      </c>
      <c r="F228" s="50" t="s">
        <v>110</v>
      </c>
      <c r="G228" s="23"/>
      <c r="H228" s="23"/>
      <c r="I228" s="33"/>
      <c r="J228" s="34"/>
      <c r="K228" s="33"/>
      <c r="L228" s="33"/>
      <c r="M228" s="33"/>
      <c r="N228" s="23"/>
    </row>
    <row r="229" ht="72" customHeight="1" spans="1:14">
      <c r="A229" s="23">
        <v>223</v>
      </c>
      <c r="B229" s="23" t="s">
        <v>563</v>
      </c>
      <c r="C229" s="23" t="s">
        <v>419</v>
      </c>
      <c r="D229" s="23" t="s">
        <v>564</v>
      </c>
      <c r="E229" s="23" t="s">
        <v>565</v>
      </c>
      <c r="F229" s="50" t="s">
        <v>110</v>
      </c>
      <c r="G229" s="23"/>
      <c r="H229" s="23"/>
      <c r="I229" s="33"/>
      <c r="J229" s="34"/>
      <c r="K229" s="33"/>
      <c r="L229" s="33"/>
      <c r="M229" s="33"/>
      <c r="N229" s="23"/>
    </row>
    <row r="230" s="41" customFormat="1" ht="45" spans="1:14">
      <c r="A230" s="23">
        <v>224</v>
      </c>
      <c r="B230" s="23" t="s">
        <v>566</v>
      </c>
      <c r="C230" s="23" t="s">
        <v>419</v>
      </c>
      <c r="D230" s="23" t="s">
        <v>567</v>
      </c>
      <c r="E230" s="23" t="s">
        <v>568</v>
      </c>
      <c r="F230" s="50" t="s">
        <v>110</v>
      </c>
      <c r="G230" s="23"/>
      <c r="H230" s="23"/>
      <c r="I230" s="33"/>
      <c r="J230" s="34"/>
      <c r="K230" s="33"/>
      <c r="L230" s="33"/>
      <c r="M230" s="33"/>
      <c r="N230" s="23"/>
    </row>
    <row r="231" ht="72" customHeight="1" spans="1:14">
      <c r="A231" s="23">
        <v>225</v>
      </c>
      <c r="B231" s="23" t="s">
        <v>569</v>
      </c>
      <c r="C231" s="23" t="s">
        <v>419</v>
      </c>
      <c r="D231" s="23" t="s">
        <v>561</v>
      </c>
      <c r="E231" s="23" t="s">
        <v>570</v>
      </c>
      <c r="F231" s="50" t="s">
        <v>110</v>
      </c>
      <c r="G231" s="55" t="str">
        <f>_xlfn.DISPIMG("ID_FFA0591954AC4C72B7F39072D3961B1B",1)</f>
        <v>=DISPIMG("ID_FFA0591954AC4C72B7F39072D3961B1B",1)</v>
      </c>
      <c r="H231" s="23"/>
      <c r="I231" s="33"/>
      <c r="J231" s="34"/>
      <c r="K231" s="33"/>
      <c r="L231" s="33"/>
      <c r="M231" s="33"/>
      <c r="N231" s="52"/>
    </row>
    <row r="232" s="42" customFormat="1" ht="72" customHeight="1" spans="1:14">
      <c r="A232" s="23">
        <v>226</v>
      </c>
      <c r="B232" s="23" t="s">
        <v>571</v>
      </c>
      <c r="C232" s="23" t="s">
        <v>419</v>
      </c>
      <c r="D232" s="23" t="s">
        <v>194</v>
      </c>
      <c r="E232" s="23" t="s">
        <v>572</v>
      </c>
      <c r="F232" s="50" t="s">
        <v>573</v>
      </c>
      <c r="G232" s="23"/>
      <c r="H232" s="23" t="s">
        <v>574</v>
      </c>
      <c r="I232" s="33"/>
      <c r="J232" s="34"/>
      <c r="K232" s="33"/>
      <c r="L232" s="33"/>
      <c r="M232" s="33"/>
      <c r="N232" s="23"/>
    </row>
    <row r="233" ht="72" customHeight="1" spans="1:14">
      <c r="A233" s="23">
        <v>227</v>
      </c>
      <c r="B233" s="23" t="s">
        <v>575</v>
      </c>
      <c r="C233" s="23" t="s">
        <v>576</v>
      </c>
      <c r="D233" s="23" t="s">
        <v>577</v>
      </c>
      <c r="E233" s="23" t="s">
        <v>578</v>
      </c>
      <c r="F233" s="50" t="s">
        <v>579</v>
      </c>
      <c r="G233" s="23"/>
      <c r="H233" s="23"/>
      <c r="I233" s="33"/>
      <c r="J233" s="34"/>
      <c r="K233" s="33"/>
      <c r="L233" s="33"/>
      <c r="M233" s="33"/>
      <c r="N233" s="23"/>
    </row>
    <row r="234" ht="72" customHeight="1" spans="1:14">
      <c r="A234" s="23">
        <v>228</v>
      </c>
      <c r="B234" s="23" t="s">
        <v>580</v>
      </c>
      <c r="C234" s="23" t="s">
        <v>576</v>
      </c>
      <c r="D234" s="23" t="s">
        <v>581</v>
      </c>
      <c r="E234" s="23" t="s">
        <v>582</v>
      </c>
      <c r="F234" s="50" t="s">
        <v>43</v>
      </c>
      <c r="G234" s="23"/>
      <c r="H234" s="23"/>
      <c r="I234" s="33"/>
      <c r="J234" s="34"/>
      <c r="K234" s="33"/>
      <c r="L234" s="33"/>
      <c r="M234" s="33"/>
      <c r="N234" s="23"/>
    </row>
    <row r="235" ht="72" customHeight="1" spans="1:14">
      <c r="A235" s="23">
        <v>229</v>
      </c>
      <c r="B235" s="23" t="s">
        <v>583</v>
      </c>
      <c r="C235" s="23" t="s">
        <v>576</v>
      </c>
      <c r="D235" s="23" t="s">
        <v>581</v>
      </c>
      <c r="E235" s="23" t="s">
        <v>584</v>
      </c>
      <c r="F235" s="50" t="s">
        <v>43</v>
      </c>
      <c r="G235" s="23"/>
      <c r="H235" s="23"/>
      <c r="I235" s="33"/>
      <c r="J235" s="34"/>
      <c r="K235" s="33"/>
      <c r="L235" s="33"/>
      <c r="M235" s="33"/>
      <c r="N235" s="23"/>
    </row>
    <row r="236" ht="72" customHeight="1" spans="1:14">
      <c r="A236" s="23">
        <v>230</v>
      </c>
      <c r="B236" s="23" t="s">
        <v>585</v>
      </c>
      <c r="C236" s="23" t="s">
        <v>576</v>
      </c>
      <c r="D236" s="23" t="s">
        <v>416</v>
      </c>
      <c r="E236" s="23" t="s">
        <v>586</v>
      </c>
      <c r="F236" s="50" t="s">
        <v>43</v>
      </c>
      <c r="G236" s="23"/>
      <c r="H236" s="26"/>
      <c r="I236" s="33"/>
      <c r="J236" s="34"/>
      <c r="K236" s="33"/>
      <c r="L236" s="33"/>
      <c r="M236" s="33"/>
      <c r="N236" s="23"/>
    </row>
    <row r="237" ht="72" customHeight="1" spans="1:14">
      <c r="A237" s="23">
        <v>231</v>
      </c>
      <c r="B237" s="23" t="s">
        <v>587</v>
      </c>
      <c r="C237" s="23" t="s">
        <v>576</v>
      </c>
      <c r="D237" s="23" t="s">
        <v>588</v>
      </c>
      <c r="E237" s="23" t="s">
        <v>589</v>
      </c>
      <c r="F237" s="50" t="s">
        <v>43</v>
      </c>
      <c r="G237" s="23"/>
      <c r="H237" s="23"/>
      <c r="I237" s="33"/>
      <c r="J237" s="34"/>
      <c r="K237" s="33"/>
      <c r="L237" s="33"/>
      <c r="M237" s="33"/>
      <c r="N237" s="23"/>
    </row>
    <row r="238" s="41" customFormat="1" ht="72" customHeight="1" spans="1:14">
      <c r="A238" s="23">
        <v>232</v>
      </c>
      <c r="B238" s="23" t="s">
        <v>590</v>
      </c>
      <c r="C238" s="23" t="s">
        <v>576</v>
      </c>
      <c r="D238" s="23" t="s">
        <v>591</v>
      </c>
      <c r="E238" s="23" t="s">
        <v>592</v>
      </c>
      <c r="F238" s="50" t="s">
        <v>43</v>
      </c>
      <c r="G238" s="23" t="str">
        <f>_xlfn.DISPIMG("ID_C038140E783A40E1BD47252377CE00A3",1)</f>
        <v>=DISPIMG("ID_C038140E783A40E1BD47252377CE00A3",1)</v>
      </c>
      <c r="H238" s="23"/>
      <c r="I238" s="33"/>
      <c r="J238" s="34"/>
      <c r="K238" s="33"/>
      <c r="L238" s="33"/>
      <c r="M238" s="33"/>
      <c r="N238" s="23"/>
    </row>
    <row r="239" ht="72" customHeight="1" spans="1:14">
      <c r="A239" s="23">
        <v>233</v>
      </c>
      <c r="B239" s="23" t="s">
        <v>593</v>
      </c>
      <c r="C239" s="23" t="s">
        <v>576</v>
      </c>
      <c r="D239" s="23" t="s">
        <v>594</v>
      </c>
      <c r="E239" s="23" t="s">
        <v>595</v>
      </c>
      <c r="F239" s="50" t="s">
        <v>212</v>
      </c>
      <c r="G239" s="23" t="str">
        <f>_xlfn.DISPIMG("ID_BD68476BC53C4E658F96318FDAB15C36",1)</f>
        <v>=DISPIMG("ID_BD68476BC53C4E658F96318FDAB15C36",1)</v>
      </c>
      <c r="H239" s="23"/>
      <c r="I239" s="33"/>
      <c r="J239" s="34"/>
      <c r="K239" s="33"/>
      <c r="L239" s="33"/>
      <c r="M239" s="33"/>
      <c r="N239" s="23"/>
    </row>
    <row r="240" s="41" customFormat="1" ht="81" customHeight="1" spans="1:14">
      <c r="A240" s="23">
        <v>234</v>
      </c>
      <c r="B240" s="23" t="s">
        <v>596</v>
      </c>
      <c r="C240" s="23"/>
      <c r="D240" s="23" t="s">
        <v>597</v>
      </c>
      <c r="E240" s="23" t="s">
        <v>598</v>
      </c>
      <c r="F240" s="50" t="s">
        <v>43</v>
      </c>
      <c r="G240" s="23" t="str">
        <f>_xlfn.DISPIMG("ID_0C36B35EAC8E417D93F550AC8B657B5B",1)</f>
        <v>=DISPIMG("ID_0C36B35EAC8E417D93F550AC8B657B5B",1)</v>
      </c>
      <c r="H240" s="23"/>
      <c r="I240" s="33"/>
      <c r="J240" s="34"/>
      <c r="K240" s="33"/>
      <c r="L240" s="33"/>
      <c r="M240" s="33"/>
      <c r="N240" s="23"/>
    </row>
    <row r="241" ht="72" customHeight="1" spans="1:14">
      <c r="A241" s="23">
        <v>235</v>
      </c>
      <c r="B241" s="23" t="s">
        <v>599</v>
      </c>
      <c r="C241" s="23" t="s">
        <v>576</v>
      </c>
      <c r="D241" s="23" t="s">
        <v>420</v>
      </c>
      <c r="E241" s="23" t="s">
        <v>600</v>
      </c>
      <c r="F241" s="50" t="s">
        <v>43</v>
      </c>
      <c r="G241" s="23" t="str">
        <f>_xlfn.DISPIMG("ID_DB24884488CE46348D59C833020500B3",1)</f>
        <v>=DISPIMG("ID_DB24884488CE46348D59C833020500B3",1)</v>
      </c>
      <c r="H241" s="23"/>
      <c r="I241" s="33"/>
      <c r="J241" s="34"/>
      <c r="K241" s="33"/>
      <c r="L241" s="33"/>
      <c r="M241" s="33"/>
      <c r="N241" s="23"/>
    </row>
    <row r="242" ht="72" customHeight="1" spans="1:14">
      <c r="A242" s="23">
        <v>236</v>
      </c>
      <c r="B242" s="23" t="s">
        <v>601</v>
      </c>
      <c r="C242" s="23" t="s">
        <v>576</v>
      </c>
      <c r="D242" s="23" t="s">
        <v>602</v>
      </c>
      <c r="E242" s="23" t="s">
        <v>603</v>
      </c>
      <c r="F242" s="50" t="s">
        <v>212</v>
      </c>
      <c r="G242" s="23" t="str">
        <f>_xlfn.DISPIMG("ID_C6406263FD24423396D3F2307468348D",1)</f>
        <v>=DISPIMG("ID_C6406263FD24423396D3F2307468348D",1)</v>
      </c>
      <c r="H242" s="23"/>
      <c r="I242" s="33"/>
      <c r="J242" s="34"/>
      <c r="K242" s="33"/>
      <c r="L242" s="33"/>
      <c r="M242" s="33"/>
      <c r="N242" s="23"/>
    </row>
    <row r="243" ht="72" customHeight="1" spans="1:14">
      <c r="A243" s="23">
        <v>237</v>
      </c>
      <c r="B243" s="23" t="s">
        <v>604</v>
      </c>
      <c r="C243" s="23" t="s">
        <v>576</v>
      </c>
      <c r="D243" s="23" t="s">
        <v>605</v>
      </c>
      <c r="E243" s="23" t="s">
        <v>606</v>
      </c>
      <c r="F243" s="50" t="s">
        <v>212</v>
      </c>
      <c r="G243" s="23"/>
      <c r="H243" s="23"/>
      <c r="I243" s="33"/>
      <c r="J243" s="34"/>
      <c r="K243" s="33"/>
      <c r="L243" s="33"/>
      <c r="M243" s="33"/>
      <c r="N243" s="23"/>
    </row>
    <row r="244" ht="72" customHeight="1" spans="1:14">
      <c r="A244" s="23">
        <v>238</v>
      </c>
      <c r="B244" s="23" t="s">
        <v>607</v>
      </c>
      <c r="C244" s="23" t="s">
        <v>576</v>
      </c>
      <c r="D244" s="23" t="s">
        <v>608</v>
      </c>
      <c r="E244" s="23" t="s">
        <v>609</v>
      </c>
      <c r="F244" s="50" t="s">
        <v>43</v>
      </c>
      <c r="G244" s="23"/>
      <c r="H244" s="23"/>
      <c r="I244" s="33"/>
      <c r="J244" s="34"/>
      <c r="K244" s="33"/>
      <c r="L244" s="33"/>
      <c r="M244" s="33"/>
      <c r="N244" s="23"/>
    </row>
    <row r="245" ht="72" customHeight="1" spans="1:14">
      <c r="A245" s="23">
        <v>239</v>
      </c>
      <c r="B245" s="23" t="s">
        <v>610</v>
      </c>
      <c r="C245" s="23" t="s">
        <v>576</v>
      </c>
      <c r="D245" s="23" t="s">
        <v>602</v>
      </c>
      <c r="E245" s="23" t="s">
        <v>611</v>
      </c>
      <c r="F245" s="50" t="s">
        <v>212</v>
      </c>
      <c r="G245" s="23"/>
      <c r="H245" s="23"/>
      <c r="I245" s="33"/>
      <c r="J245" s="34"/>
      <c r="K245" s="33"/>
      <c r="L245" s="33"/>
      <c r="M245" s="33"/>
      <c r="N245" s="23"/>
    </row>
    <row r="246" ht="72" customHeight="1" spans="1:14">
      <c r="A246" s="23">
        <v>240</v>
      </c>
      <c r="B246" s="23" t="s">
        <v>612</v>
      </c>
      <c r="C246" s="23" t="s">
        <v>576</v>
      </c>
      <c r="D246" s="23" t="s">
        <v>613</v>
      </c>
      <c r="E246" s="23" t="s">
        <v>614</v>
      </c>
      <c r="F246" s="50" t="s">
        <v>212</v>
      </c>
      <c r="G246" s="23" t="str">
        <f>_xlfn.DISPIMG("ID_EABBDEE528DC484885DA80F3B2EEF656",1)</f>
        <v>=DISPIMG("ID_EABBDEE528DC484885DA80F3B2EEF656",1)</v>
      </c>
      <c r="H246" s="23"/>
      <c r="I246" s="33"/>
      <c r="J246" s="34"/>
      <c r="K246" s="33"/>
      <c r="L246" s="33"/>
      <c r="M246" s="33"/>
      <c r="N246" s="23"/>
    </row>
    <row r="247" ht="72" customHeight="1" spans="1:14">
      <c r="A247" s="23">
        <v>241</v>
      </c>
      <c r="B247" s="23" t="s">
        <v>615</v>
      </c>
      <c r="C247" s="23" t="s">
        <v>576</v>
      </c>
      <c r="D247" s="23" t="s">
        <v>613</v>
      </c>
      <c r="E247" s="23" t="s">
        <v>614</v>
      </c>
      <c r="F247" s="50" t="s">
        <v>212</v>
      </c>
      <c r="G247" s="23"/>
      <c r="H247" s="23"/>
      <c r="I247" s="33"/>
      <c r="J247" s="34"/>
      <c r="K247" s="33"/>
      <c r="L247" s="33"/>
      <c r="M247" s="33"/>
      <c r="N247" s="23"/>
    </row>
    <row r="248" s="42" customFormat="1" ht="72" customHeight="1" spans="1:14">
      <c r="A248" s="23">
        <v>242</v>
      </c>
      <c r="B248" s="23" t="s">
        <v>616</v>
      </c>
      <c r="C248" s="23" t="s">
        <v>576</v>
      </c>
      <c r="D248" s="23" t="s">
        <v>617</v>
      </c>
      <c r="E248" s="23" t="s">
        <v>618</v>
      </c>
      <c r="F248" s="50" t="s">
        <v>28</v>
      </c>
      <c r="G248" s="23"/>
      <c r="H248" s="23"/>
      <c r="I248" s="33"/>
      <c r="J248" s="34"/>
      <c r="K248" s="33"/>
      <c r="L248" s="33"/>
      <c r="M248" s="33"/>
      <c r="N248" s="23"/>
    </row>
    <row r="249" s="42" customFormat="1" ht="72" customHeight="1" spans="1:14">
      <c r="A249" s="23">
        <v>243</v>
      </c>
      <c r="B249" s="23" t="s">
        <v>619</v>
      </c>
      <c r="C249" s="23" t="s">
        <v>576</v>
      </c>
      <c r="D249" s="23" t="s">
        <v>617</v>
      </c>
      <c r="E249" s="23" t="s">
        <v>618</v>
      </c>
      <c r="F249" s="50" t="s">
        <v>28</v>
      </c>
      <c r="G249" s="23"/>
      <c r="H249" s="23"/>
      <c r="I249" s="33"/>
      <c r="J249" s="34"/>
      <c r="K249" s="33"/>
      <c r="L249" s="33"/>
      <c r="M249" s="33"/>
      <c r="N249" s="23"/>
    </row>
    <row r="250" ht="72" customHeight="1" spans="1:14">
      <c r="A250" s="23">
        <v>244</v>
      </c>
      <c r="B250" s="23" t="s">
        <v>620</v>
      </c>
      <c r="C250" s="23" t="s">
        <v>343</v>
      </c>
      <c r="D250" s="23" t="s">
        <v>194</v>
      </c>
      <c r="E250" s="23" t="s">
        <v>621</v>
      </c>
      <c r="F250" s="50" t="s">
        <v>43</v>
      </c>
      <c r="G250" s="23"/>
      <c r="H250" s="23"/>
      <c r="I250" s="33"/>
      <c r="J250" s="34"/>
      <c r="K250" s="33"/>
      <c r="L250" s="33"/>
      <c r="M250" s="33"/>
      <c r="N250" s="23"/>
    </row>
    <row r="251" ht="72" customHeight="1" spans="1:14">
      <c r="A251" s="23">
        <v>245</v>
      </c>
      <c r="B251" s="23" t="s">
        <v>622</v>
      </c>
      <c r="C251" s="23" t="s">
        <v>343</v>
      </c>
      <c r="D251" s="23" t="s">
        <v>623</v>
      </c>
      <c r="E251" s="23" t="s">
        <v>624</v>
      </c>
      <c r="F251" s="50" t="s">
        <v>176</v>
      </c>
      <c r="G251" s="23" t="str">
        <f>_xlfn.DISPIMG("ID_BEA30CFBE6964922AFE63D1A586F4900",1)</f>
        <v>=DISPIMG("ID_BEA30CFBE6964922AFE63D1A586F4900",1)</v>
      </c>
      <c r="H251" s="23"/>
      <c r="I251" s="33"/>
      <c r="J251" s="34"/>
      <c r="K251" s="33"/>
      <c r="L251" s="33"/>
      <c r="M251" s="33"/>
      <c r="N251" s="23"/>
    </row>
    <row r="252" ht="72" customHeight="1" spans="1:14">
      <c r="A252" s="23">
        <v>246</v>
      </c>
      <c r="B252" s="23" t="s">
        <v>625</v>
      </c>
      <c r="C252" s="23" t="s">
        <v>343</v>
      </c>
      <c r="D252" s="23" t="s">
        <v>623</v>
      </c>
      <c r="E252" s="23" t="s">
        <v>626</v>
      </c>
      <c r="F252" s="50" t="s">
        <v>43</v>
      </c>
      <c r="G252" s="23" t="str">
        <f>_xlfn.DISPIMG("ID_833C6F748B1D482DBC482A9602B89364",1)</f>
        <v>=DISPIMG("ID_833C6F748B1D482DBC482A9602B89364",1)</v>
      </c>
      <c r="H252" s="23"/>
      <c r="I252" s="33"/>
      <c r="J252" s="34"/>
      <c r="K252" s="33"/>
      <c r="L252" s="33"/>
      <c r="M252" s="33"/>
      <c r="N252" s="23"/>
    </row>
    <row r="253" ht="72" customHeight="1" spans="1:14">
      <c r="A253" s="23">
        <v>247</v>
      </c>
      <c r="B253" s="23" t="s">
        <v>627</v>
      </c>
      <c r="C253" s="23" t="s">
        <v>343</v>
      </c>
      <c r="D253" s="23" t="s">
        <v>628</v>
      </c>
      <c r="E253" s="23" t="s">
        <v>629</v>
      </c>
      <c r="F253" s="50" t="s">
        <v>43</v>
      </c>
      <c r="G253" s="23" t="str">
        <f>_xlfn.DISPIMG("ID_EAD6674EB45448679BAF12B62CDBBA7A",1)</f>
        <v>=DISPIMG("ID_EAD6674EB45448679BAF12B62CDBBA7A",1)</v>
      </c>
      <c r="H253" s="26"/>
      <c r="I253" s="33"/>
      <c r="J253" s="34"/>
      <c r="K253" s="33"/>
      <c r="L253" s="33"/>
      <c r="M253" s="33"/>
      <c r="N253" s="23"/>
    </row>
    <row r="254" ht="72" customHeight="1" spans="1:14">
      <c r="A254" s="23">
        <v>248</v>
      </c>
      <c r="B254" s="23" t="s">
        <v>630</v>
      </c>
      <c r="C254" s="23" t="s">
        <v>343</v>
      </c>
      <c r="D254" s="23" t="s">
        <v>631</v>
      </c>
      <c r="E254" s="23" t="s">
        <v>632</v>
      </c>
      <c r="F254" s="50" t="s">
        <v>43</v>
      </c>
      <c r="G254" s="23"/>
      <c r="H254" s="23"/>
      <c r="I254" s="33"/>
      <c r="J254" s="34"/>
      <c r="K254" s="33"/>
      <c r="L254" s="33"/>
      <c r="M254" s="33"/>
      <c r="N254" s="23"/>
    </row>
    <row r="255" ht="72" customHeight="1" spans="1:14">
      <c r="A255" s="23">
        <v>249</v>
      </c>
      <c r="B255" s="23" t="s">
        <v>633</v>
      </c>
      <c r="C255" s="23" t="s">
        <v>343</v>
      </c>
      <c r="D255" s="23" t="s">
        <v>623</v>
      </c>
      <c r="E255" s="23" t="s">
        <v>626</v>
      </c>
      <c r="F255" s="50" t="s">
        <v>212</v>
      </c>
      <c r="G255" s="23"/>
      <c r="H255" s="23"/>
      <c r="I255" s="33"/>
      <c r="J255" s="34"/>
      <c r="K255" s="33"/>
      <c r="L255" s="33"/>
      <c r="M255" s="33"/>
      <c r="N255" s="23"/>
    </row>
    <row r="256" ht="72" customHeight="1" spans="1:14">
      <c r="A256" s="23">
        <v>250</v>
      </c>
      <c r="B256" s="23" t="s">
        <v>634</v>
      </c>
      <c r="C256" s="23" t="s">
        <v>343</v>
      </c>
      <c r="D256" s="23" t="s">
        <v>623</v>
      </c>
      <c r="E256" s="23" t="s">
        <v>635</v>
      </c>
      <c r="F256" s="50" t="s">
        <v>43</v>
      </c>
      <c r="G256" s="23" t="str">
        <f>_xlfn.DISPIMG("ID_E7858A8B28F24A89A633CD5B39D4BA79",1)</f>
        <v>=DISPIMG("ID_E7858A8B28F24A89A633CD5B39D4BA79",1)</v>
      </c>
      <c r="H256" s="23"/>
      <c r="I256" s="33"/>
      <c r="J256" s="34"/>
      <c r="K256" s="33"/>
      <c r="L256" s="33"/>
      <c r="M256" s="33"/>
      <c r="N256" s="52"/>
    </row>
    <row r="257" ht="72" customHeight="1" spans="1:14">
      <c r="A257" s="23">
        <v>251</v>
      </c>
      <c r="B257" s="23" t="s">
        <v>636</v>
      </c>
      <c r="C257" s="23" t="s">
        <v>343</v>
      </c>
      <c r="D257" s="23" t="s">
        <v>41</v>
      </c>
      <c r="E257" s="23" t="s">
        <v>637</v>
      </c>
      <c r="F257" s="50" t="s">
        <v>28</v>
      </c>
      <c r="G257" s="23"/>
      <c r="H257" s="23"/>
      <c r="I257" s="33"/>
      <c r="J257" s="34"/>
      <c r="K257" s="33"/>
      <c r="L257" s="33"/>
      <c r="M257" s="33"/>
      <c r="N257" s="23"/>
    </row>
    <row r="258" ht="72" customHeight="1" spans="1:14">
      <c r="A258" s="23">
        <v>252</v>
      </c>
      <c r="B258" s="23" t="s">
        <v>638</v>
      </c>
      <c r="C258" s="23" t="s">
        <v>343</v>
      </c>
      <c r="D258" s="23" t="s">
        <v>639</v>
      </c>
      <c r="E258" s="23" t="s">
        <v>640</v>
      </c>
      <c r="F258" s="50" t="s">
        <v>43</v>
      </c>
      <c r="G258" s="23" t="str">
        <f>_xlfn.DISPIMG("ID_B2E0C67BFF294269AE1E016907759500",1)</f>
        <v>=DISPIMG("ID_B2E0C67BFF294269AE1E016907759500",1)</v>
      </c>
      <c r="H258" s="23"/>
      <c r="I258" s="33"/>
      <c r="J258" s="34"/>
      <c r="K258" s="33"/>
      <c r="L258" s="33"/>
      <c r="M258" s="33"/>
      <c r="N258" s="23"/>
    </row>
    <row r="259" s="41" customFormat="1" ht="72" customHeight="1" spans="1:14">
      <c r="A259" s="23">
        <v>253</v>
      </c>
      <c r="B259" s="23" t="s">
        <v>641</v>
      </c>
      <c r="C259" s="23" t="s">
        <v>343</v>
      </c>
      <c r="D259" s="23" t="s">
        <v>642</v>
      </c>
      <c r="E259" s="23" t="s">
        <v>643</v>
      </c>
      <c r="F259" s="50" t="s">
        <v>110</v>
      </c>
      <c r="G259" s="23" t="str">
        <f>_xlfn.DISPIMG("ID_1F2D4FE203DB4438B04D064B55935E9A",1)</f>
        <v>=DISPIMG("ID_1F2D4FE203DB4438B04D064B55935E9A",1)</v>
      </c>
      <c r="H259" s="23"/>
      <c r="I259" s="33"/>
      <c r="J259" s="34"/>
      <c r="K259" s="33"/>
      <c r="L259" s="33"/>
      <c r="M259" s="33"/>
      <c r="N259" s="58"/>
    </row>
    <row r="260" s="42" customFormat="1" ht="72" customHeight="1" spans="1:14">
      <c r="A260" s="23">
        <v>254</v>
      </c>
      <c r="B260" s="23" t="s">
        <v>644</v>
      </c>
      <c r="C260" s="23" t="s">
        <v>20</v>
      </c>
      <c r="D260" s="23" t="s">
        <v>645</v>
      </c>
      <c r="E260" s="23" t="s">
        <v>646</v>
      </c>
      <c r="F260" s="50" t="s">
        <v>647</v>
      </c>
      <c r="G260" s="23" t="str">
        <f>_xlfn.DISPIMG("ID_9582D5D4D0C24024B2D4CA60BABF9747",1)</f>
        <v>=DISPIMG("ID_9582D5D4D0C24024B2D4CA60BABF9747",1)</v>
      </c>
      <c r="H260" s="23"/>
      <c r="I260" s="33"/>
      <c r="J260" s="34"/>
      <c r="K260" s="33"/>
      <c r="L260" s="33"/>
      <c r="M260" s="33"/>
      <c r="N260" s="23"/>
    </row>
    <row r="261" ht="72" customHeight="1" spans="1:14">
      <c r="A261" s="23">
        <v>255</v>
      </c>
      <c r="B261" s="23" t="s">
        <v>648</v>
      </c>
      <c r="C261" s="23" t="s">
        <v>20</v>
      </c>
      <c r="D261" s="33" t="s">
        <v>649</v>
      </c>
      <c r="E261" s="23" t="s">
        <v>650</v>
      </c>
      <c r="F261" s="50" t="s">
        <v>118</v>
      </c>
      <c r="G261" s="23"/>
      <c r="H261" s="26"/>
      <c r="I261" s="33"/>
      <c r="J261" s="34"/>
      <c r="K261" s="33"/>
      <c r="L261" s="33"/>
      <c r="M261" s="33"/>
      <c r="N261" s="23"/>
    </row>
    <row r="262" ht="72" customHeight="1" spans="1:14">
      <c r="A262" s="23">
        <v>256</v>
      </c>
      <c r="B262" s="23" t="s">
        <v>651</v>
      </c>
      <c r="C262" s="23" t="s">
        <v>20</v>
      </c>
      <c r="D262" s="33" t="s">
        <v>652</v>
      </c>
      <c r="E262" s="23" t="s">
        <v>653</v>
      </c>
      <c r="F262" s="50" t="s">
        <v>654</v>
      </c>
      <c r="G262" s="23"/>
      <c r="H262" s="23"/>
      <c r="I262" s="33"/>
      <c r="J262" s="34"/>
      <c r="K262" s="33"/>
      <c r="L262" s="33"/>
      <c r="M262" s="33"/>
      <c r="N262" s="23"/>
    </row>
    <row r="263" ht="72" customHeight="1" spans="1:14">
      <c r="A263" s="23">
        <v>257</v>
      </c>
      <c r="B263" s="23" t="s">
        <v>651</v>
      </c>
      <c r="C263" s="23" t="s">
        <v>20</v>
      </c>
      <c r="D263" s="33" t="s">
        <v>652</v>
      </c>
      <c r="E263" s="23" t="s">
        <v>655</v>
      </c>
      <c r="F263" s="50" t="s">
        <v>654</v>
      </c>
      <c r="G263" s="23"/>
      <c r="H263" s="26"/>
      <c r="I263" s="33"/>
      <c r="J263" s="34"/>
      <c r="K263" s="33"/>
      <c r="L263" s="33"/>
      <c r="M263" s="33"/>
      <c r="N263" s="23"/>
    </row>
    <row r="264" ht="72" customHeight="1" spans="1:14">
      <c r="A264" s="23">
        <v>258</v>
      </c>
      <c r="B264" s="23" t="s">
        <v>656</v>
      </c>
      <c r="C264" s="23" t="s">
        <v>20</v>
      </c>
      <c r="D264" s="33" t="s">
        <v>657</v>
      </c>
      <c r="E264" s="23" t="s">
        <v>658</v>
      </c>
      <c r="F264" s="50" t="s">
        <v>659</v>
      </c>
      <c r="G264" s="23"/>
      <c r="H264" s="23"/>
      <c r="I264" s="33"/>
      <c r="J264" s="34"/>
      <c r="K264" s="33"/>
      <c r="L264" s="33"/>
      <c r="M264" s="33"/>
      <c r="N264" s="23"/>
    </row>
    <row r="265" ht="72" customHeight="1" spans="1:14">
      <c r="A265" s="23">
        <v>259</v>
      </c>
      <c r="B265" s="23" t="s">
        <v>660</v>
      </c>
      <c r="C265" s="23" t="s">
        <v>20</v>
      </c>
      <c r="D265" s="33" t="s">
        <v>661</v>
      </c>
      <c r="E265" s="23" t="s">
        <v>662</v>
      </c>
      <c r="F265" s="50" t="s">
        <v>663</v>
      </c>
      <c r="G265" s="23" t="str">
        <f>_xlfn.DISPIMG("ID_6ADCFD7BD391401EB5C38CF2462A40A2",1)</f>
        <v>=DISPIMG("ID_6ADCFD7BD391401EB5C38CF2462A40A2",1)</v>
      </c>
      <c r="H265" s="23"/>
      <c r="I265" s="33"/>
      <c r="J265" s="34"/>
      <c r="K265" s="33"/>
      <c r="L265" s="33"/>
      <c r="M265" s="33"/>
      <c r="N265" s="23"/>
    </row>
    <row r="266" s="41" customFormat="1" ht="72" customHeight="1" spans="1:14">
      <c r="A266" s="23">
        <v>260</v>
      </c>
      <c r="B266" s="23" t="s">
        <v>664</v>
      </c>
      <c r="C266" s="23" t="s">
        <v>20</v>
      </c>
      <c r="D266" s="23" t="s">
        <v>21</v>
      </c>
      <c r="E266" s="23" t="s">
        <v>665</v>
      </c>
      <c r="F266" s="50" t="s">
        <v>23</v>
      </c>
      <c r="G266" s="23"/>
      <c r="H266" s="23"/>
      <c r="I266" s="33"/>
      <c r="J266" s="34"/>
      <c r="K266" s="33"/>
      <c r="L266" s="33"/>
      <c r="M266" s="33"/>
      <c r="N266" s="23"/>
    </row>
    <row r="267" ht="72" customHeight="1" spans="1:14">
      <c r="A267" s="23">
        <v>261</v>
      </c>
      <c r="B267" s="23" t="s">
        <v>666</v>
      </c>
      <c r="C267" s="23" t="s">
        <v>88</v>
      </c>
      <c r="D267" s="23" t="s">
        <v>667</v>
      </c>
      <c r="E267" s="23" t="s">
        <v>668</v>
      </c>
      <c r="F267" s="50" t="s">
        <v>669</v>
      </c>
      <c r="G267" s="23"/>
      <c r="H267" s="23"/>
      <c r="I267" s="33"/>
      <c r="J267" s="34"/>
      <c r="K267" s="33"/>
      <c r="L267" s="33"/>
      <c r="M267" s="33"/>
      <c r="N267" s="23"/>
    </row>
    <row r="268" ht="72" customHeight="1" spans="1:14">
      <c r="A268" s="23">
        <v>262</v>
      </c>
      <c r="B268" s="23" t="s">
        <v>670</v>
      </c>
      <c r="C268" s="23" t="s">
        <v>88</v>
      </c>
      <c r="D268" s="23" t="s">
        <v>667</v>
      </c>
      <c r="E268" s="23" t="s">
        <v>671</v>
      </c>
      <c r="F268" s="50" t="s">
        <v>669</v>
      </c>
      <c r="G268" s="23"/>
      <c r="H268" s="23"/>
      <c r="I268" s="33"/>
      <c r="J268" s="34"/>
      <c r="K268" s="33"/>
      <c r="L268" s="33"/>
      <c r="M268" s="33"/>
      <c r="N268" s="23"/>
    </row>
    <row r="269" ht="72" customHeight="1" spans="1:14">
      <c r="A269" s="23">
        <v>263</v>
      </c>
      <c r="B269" s="23" t="s">
        <v>672</v>
      </c>
      <c r="C269" s="23" t="s">
        <v>88</v>
      </c>
      <c r="D269" s="23" t="s">
        <v>673</v>
      </c>
      <c r="E269" s="23" t="s">
        <v>674</v>
      </c>
      <c r="F269" s="50" t="s">
        <v>43</v>
      </c>
      <c r="G269" s="23"/>
      <c r="H269" s="23"/>
      <c r="I269" s="33"/>
      <c r="J269" s="34"/>
      <c r="K269" s="33"/>
      <c r="L269" s="33"/>
      <c r="M269" s="33"/>
      <c r="N269" s="23"/>
    </row>
    <row r="270" ht="72" customHeight="1" spans="1:14">
      <c r="A270" s="23">
        <v>264</v>
      </c>
      <c r="B270" s="23" t="s">
        <v>675</v>
      </c>
      <c r="C270" s="23" t="s">
        <v>88</v>
      </c>
      <c r="D270" s="23" t="s">
        <v>676</v>
      </c>
      <c r="E270" s="23" t="s">
        <v>677</v>
      </c>
      <c r="F270" s="50" t="s">
        <v>669</v>
      </c>
      <c r="G270" s="23"/>
      <c r="H270" s="26"/>
      <c r="I270" s="33"/>
      <c r="J270" s="34"/>
      <c r="K270" s="33"/>
      <c r="L270" s="33"/>
      <c r="M270" s="33"/>
      <c r="N270" s="23"/>
    </row>
    <row r="271" ht="72" customHeight="1" spans="1:14">
      <c r="A271" s="23">
        <v>265</v>
      </c>
      <c r="B271" s="23" t="s">
        <v>678</v>
      </c>
      <c r="C271" s="23" t="s">
        <v>88</v>
      </c>
      <c r="D271" s="23" t="s">
        <v>679</v>
      </c>
      <c r="E271" s="23" t="s">
        <v>680</v>
      </c>
      <c r="F271" s="50" t="s">
        <v>669</v>
      </c>
      <c r="G271" s="23"/>
      <c r="H271" s="26"/>
      <c r="I271" s="33"/>
      <c r="J271" s="34"/>
      <c r="K271" s="33"/>
      <c r="L271" s="33"/>
      <c r="M271" s="33"/>
      <c r="N271" s="23"/>
    </row>
    <row r="272" ht="72" customHeight="1" spans="1:14">
      <c r="A272" s="23">
        <v>266</v>
      </c>
      <c r="B272" s="23" t="s">
        <v>681</v>
      </c>
      <c r="C272" s="23" t="s">
        <v>88</v>
      </c>
      <c r="D272" s="23" t="s">
        <v>682</v>
      </c>
      <c r="E272" s="23" t="s">
        <v>683</v>
      </c>
      <c r="F272" s="50" t="s">
        <v>669</v>
      </c>
      <c r="G272" s="23"/>
      <c r="H272" s="23"/>
      <c r="I272" s="33"/>
      <c r="J272" s="34"/>
      <c r="K272" s="33"/>
      <c r="L272" s="33"/>
      <c r="M272" s="33"/>
      <c r="N272" s="23"/>
    </row>
    <row r="273" ht="72" customHeight="1" spans="1:14">
      <c r="A273" s="23">
        <v>267</v>
      </c>
      <c r="B273" s="23" t="s">
        <v>684</v>
      </c>
      <c r="C273" s="23" t="s">
        <v>88</v>
      </c>
      <c r="D273" s="23"/>
      <c r="E273" s="23" t="s">
        <v>685</v>
      </c>
      <c r="F273" s="50" t="s">
        <v>43</v>
      </c>
      <c r="G273" s="23"/>
      <c r="H273" s="23"/>
      <c r="I273" s="33"/>
      <c r="J273" s="34"/>
      <c r="K273" s="33"/>
      <c r="L273" s="33"/>
      <c r="M273" s="33"/>
      <c r="N273" s="23"/>
    </row>
    <row r="274" ht="72" customHeight="1" spans="1:14">
      <c r="A274" s="23">
        <v>268</v>
      </c>
      <c r="B274" s="23" t="s">
        <v>686</v>
      </c>
      <c r="C274" s="23" t="s">
        <v>88</v>
      </c>
      <c r="D274" s="23" t="s">
        <v>194</v>
      </c>
      <c r="E274" s="23" t="s">
        <v>687</v>
      </c>
      <c r="F274" s="50" t="s">
        <v>176</v>
      </c>
      <c r="G274" s="23" t="str">
        <f>_xlfn.DISPIMG("ID_A109A34411FB415BADA5EAE3682F3B22",1)</f>
        <v>=DISPIMG("ID_A109A34411FB415BADA5EAE3682F3B22",1)</v>
      </c>
      <c r="H274" s="26"/>
      <c r="I274" s="33"/>
      <c r="J274" s="34"/>
      <c r="K274" s="33"/>
      <c r="L274" s="33"/>
      <c r="M274" s="33"/>
      <c r="N274" s="52"/>
    </row>
    <row r="275" ht="75" customHeight="1" spans="1:14">
      <c r="A275" s="56" t="s">
        <v>688</v>
      </c>
      <c r="B275" s="56"/>
      <c r="C275" s="56"/>
      <c r="D275" s="56"/>
      <c r="E275" s="56"/>
      <c r="F275" s="56"/>
      <c r="G275" s="56"/>
      <c r="H275" s="57"/>
      <c r="I275" s="33">
        <f>SUM(I7:I274)</f>
        <v>0</v>
      </c>
      <c r="J275" s="38"/>
      <c r="K275" s="33">
        <f>SUM(K7:K274)</f>
        <v>0</v>
      </c>
      <c r="L275" s="33"/>
      <c r="M275" s="33"/>
      <c r="N275" s="23"/>
    </row>
  </sheetData>
  <autoFilter xmlns:etc="http://www.wps.cn/officeDocument/2017/etCustomData" ref="A4:N275" etc:filterBottomFollowUsedRange="0">
    <extLst/>
  </autoFilter>
  <mergeCells count="36">
    <mergeCell ref="A1:B1"/>
    <mergeCell ref="A2:N2"/>
    <mergeCell ref="A3:G3"/>
    <mergeCell ref="H3:I3"/>
    <mergeCell ref="I4:K4"/>
    <mergeCell ref="I5:K5"/>
    <mergeCell ref="A275:H275"/>
    <mergeCell ref="A4:A6"/>
    <mergeCell ref="B4:B6"/>
    <mergeCell ref="B21:B23"/>
    <mergeCell ref="B30:B31"/>
    <mergeCell ref="B72:B73"/>
    <mergeCell ref="B82:B83"/>
    <mergeCell ref="B85:B86"/>
    <mergeCell ref="C4:C6"/>
    <mergeCell ref="C21:C23"/>
    <mergeCell ref="C30:C31"/>
    <mergeCell ref="C72:C73"/>
    <mergeCell ref="C82:C83"/>
    <mergeCell ref="C85:C86"/>
    <mergeCell ref="D4:D6"/>
    <mergeCell ref="D21:D23"/>
    <mergeCell ref="D30:D31"/>
    <mergeCell ref="D72:D73"/>
    <mergeCell ref="D82:D83"/>
    <mergeCell ref="D85:D86"/>
    <mergeCell ref="E4:E6"/>
    <mergeCell ref="F4:F6"/>
    <mergeCell ref="F30:F31"/>
    <mergeCell ref="F85:F86"/>
    <mergeCell ref="G4:G6"/>
    <mergeCell ref="G30:G31"/>
    <mergeCell ref="H4:H6"/>
    <mergeCell ref="L4:L6"/>
    <mergeCell ref="M4:M6"/>
    <mergeCell ref="N4:N6"/>
  </mergeCells>
  <conditionalFormatting sqref="A7:A274">
    <cfRule type="duplicateValues" dxfId="0" priority="6"/>
  </conditionalFormatting>
  <pageMargins left="0.432638888888889" right="0.393055555555556" top="0.354166666666667" bottom="0.472222222222222" header="0.298611111111111" footer="0.298611111111111"/>
  <pageSetup paperSize="9" scale="42" fitToHeight="0" orientation="landscape" horizontalDpi="600"/>
  <headerFooter>
    <oddFooter>&amp;L&amp;"宋体"&amp;B备注:供应商须对附件内清单所有项进行报价，如无法报价须在备注栏标注清楚无法报价原因。如对清单项规格、型号、品牌等有疑义，请在备注栏处详细说明；如清单项无规格/型号或品牌等，可参照政府单位、企事业单位员工宿舍工程耗材标准填写规格/型号或品牌等。&amp;R&amp;"仿宋"&amp;B&amp;P/&amp;N</oddFooter>
  </headerFooter>
  <rowBreaks count="1" manualBreakCount="1">
    <brk id="29" max="13" man="1"/>
  </row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招标清单比价模板_Final">
    <pageSetUpPr fitToPage="1"/>
  </sheetPr>
  <dimension ref="A1:N83"/>
  <sheetViews>
    <sheetView view="pageBreakPreview" zoomScale="70" zoomScaleNormal="85" workbookViewId="0">
      <selection activeCell="L4" sqref="L4:N6"/>
    </sheetView>
  </sheetViews>
  <sheetFormatPr defaultColWidth="9" defaultRowHeight="30" customHeight="1"/>
  <cols>
    <col min="1" max="1" width="7.13333333333333" style="5" customWidth="1"/>
    <col min="2" max="2" width="37.1416666666667" style="5" customWidth="1"/>
    <col min="3" max="3" width="6.60833333333333" style="5" hidden="1" customWidth="1"/>
    <col min="4" max="4" width="18.3833333333333" style="5" customWidth="1"/>
    <col min="5" max="5" width="26.9666666666667" style="5" customWidth="1"/>
    <col min="6" max="6" width="10.1666666666667" style="5" customWidth="1"/>
    <col min="7" max="7" width="18.7416666666667" style="5" customWidth="1"/>
    <col min="8" max="8" width="25.6833333333333" style="6" customWidth="1"/>
    <col min="9" max="9" width="30.175" style="7" customWidth="1"/>
    <col min="10" max="10" width="15.7166666666667" style="7" customWidth="1"/>
    <col min="11" max="12" width="30.7083333333333" style="7" customWidth="1"/>
    <col min="13" max="13" width="26.0666666666667" style="7" customWidth="1"/>
    <col min="14" max="14" width="20.5416666666667" style="7" customWidth="1"/>
    <col min="15" max="16384" width="9" style="2"/>
  </cols>
  <sheetData>
    <row r="1" ht="27" customHeight="1" spans="1:14">
      <c r="A1" s="8" t="s">
        <v>689</v>
      </c>
      <c r="B1" s="8"/>
      <c r="C1" s="9"/>
      <c r="D1" s="9"/>
      <c r="E1" s="9"/>
      <c r="F1" s="9"/>
      <c r="G1" s="9"/>
      <c r="H1" s="10"/>
      <c r="I1" s="27"/>
      <c r="J1" s="27"/>
      <c r="K1" s="27"/>
      <c r="L1" s="27"/>
      <c r="M1" s="27"/>
      <c r="N1" s="27"/>
    </row>
    <row r="2" ht="27" customHeight="1" spans="1:14">
      <c r="A2" s="11" t="s">
        <v>690</v>
      </c>
      <c r="B2" s="11"/>
      <c r="C2" s="11"/>
      <c r="D2" s="11"/>
      <c r="E2" s="11"/>
      <c r="F2" s="11"/>
      <c r="G2" s="11"/>
      <c r="H2" s="12"/>
      <c r="I2" s="27"/>
      <c r="J2" s="27"/>
      <c r="K2" s="27"/>
      <c r="L2" s="27"/>
      <c r="M2" s="27"/>
      <c r="N2" s="27"/>
    </row>
    <row r="3" s="1" customFormat="1" ht="27" customHeight="1" spans="1:14">
      <c r="A3" s="13" t="s">
        <v>2</v>
      </c>
      <c r="B3" s="13"/>
      <c r="C3" s="13"/>
      <c r="D3" s="13"/>
      <c r="E3" s="13"/>
      <c r="F3" s="13"/>
      <c r="G3" s="13"/>
      <c r="H3" s="14" t="s">
        <v>3</v>
      </c>
      <c r="I3" s="14"/>
      <c r="J3" s="28"/>
      <c r="K3" s="28"/>
      <c r="L3" s="28"/>
      <c r="M3" s="28"/>
      <c r="N3" s="28"/>
    </row>
    <row r="4" s="1" customFormat="1" customHeight="1" spans="1:14">
      <c r="A4" s="15" t="s">
        <v>4</v>
      </c>
      <c r="B4" s="15" t="s">
        <v>5</v>
      </c>
      <c r="C4" s="15" t="s">
        <v>6</v>
      </c>
      <c r="D4" s="16" t="s">
        <v>7</v>
      </c>
      <c r="E4" s="16" t="s">
        <v>8</v>
      </c>
      <c r="F4" s="16" t="s">
        <v>9</v>
      </c>
      <c r="G4" s="15" t="s">
        <v>10</v>
      </c>
      <c r="H4" s="17" t="s">
        <v>11</v>
      </c>
      <c r="I4" s="29" t="s">
        <v>12</v>
      </c>
      <c r="J4" s="30"/>
      <c r="K4" s="30"/>
      <c r="L4" s="17" t="s">
        <v>13</v>
      </c>
      <c r="M4" s="17" t="s">
        <v>14</v>
      </c>
      <c r="N4" s="17" t="s">
        <v>11</v>
      </c>
    </row>
    <row r="5" customHeight="1" spans="1:14">
      <c r="A5" s="18"/>
      <c r="B5" s="18"/>
      <c r="C5" s="18"/>
      <c r="D5" s="19"/>
      <c r="E5" s="19"/>
      <c r="F5" s="19"/>
      <c r="G5" s="18"/>
      <c r="H5" s="17"/>
      <c r="I5" s="29" t="s">
        <v>691</v>
      </c>
      <c r="J5" s="30"/>
      <c r="K5" s="30"/>
      <c r="L5" s="17"/>
      <c r="M5" s="17"/>
      <c r="N5" s="17"/>
    </row>
    <row r="6" s="1" customFormat="1" customHeight="1" spans="1:14">
      <c r="A6" s="15"/>
      <c r="B6" s="15"/>
      <c r="C6" s="15"/>
      <c r="D6" s="16"/>
      <c r="E6" s="16"/>
      <c r="F6" s="16"/>
      <c r="G6" s="15"/>
      <c r="H6" s="17"/>
      <c r="I6" s="31" t="s">
        <v>16</v>
      </c>
      <c r="J6" s="32" t="s">
        <v>17</v>
      </c>
      <c r="K6" s="17" t="s">
        <v>18</v>
      </c>
      <c r="L6" s="17"/>
      <c r="M6" s="17"/>
      <c r="N6" s="17"/>
    </row>
    <row r="7" ht="72" customHeight="1" spans="1:14">
      <c r="A7" s="20">
        <v>1</v>
      </c>
      <c r="B7" s="21" t="s">
        <v>692</v>
      </c>
      <c r="C7" s="21"/>
      <c r="D7" s="20" t="s">
        <v>693</v>
      </c>
      <c r="E7" s="20" t="s">
        <v>694</v>
      </c>
      <c r="F7" s="22" t="s">
        <v>695</v>
      </c>
      <c r="G7" s="20" t="str">
        <f>_xlfn.DISPIMG("ID_0C02BD691BDB49F6BC0F4515E0AE2ABD",1)</f>
        <v>=DISPIMG("ID_0C02BD691BDB49F6BC0F4515E0AE2ABD",1)</v>
      </c>
      <c r="H7" s="23"/>
      <c r="I7" s="33"/>
      <c r="J7" s="34"/>
      <c r="K7" s="33"/>
      <c r="L7" s="33"/>
      <c r="M7" s="33"/>
      <c r="N7" s="23"/>
    </row>
    <row r="8" ht="72" customHeight="1" spans="1:14">
      <c r="A8" s="20">
        <v>2</v>
      </c>
      <c r="B8" s="21"/>
      <c r="C8" s="21"/>
      <c r="D8" s="20" t="s">
        <v>693</v>
      </c>
      <c r="E8" s="20" t="s">
        <v>696</v>
      </c>
      <c r="F8" s="22" t="s">
        <v>695</v>
      </c>
      <c r="G8" s="20" t="str">
        <f>_xlfn.DISPIMG("ID_C7035040F2284A7184250205D5D10093",1)</f>
        <v>=DISPIMG("ID_C7035040F2284A7184250205D5D10093",1)</v>
      </c>
      <c r="H8" s="23"/>
      <c r="I8" s="33"/>
      <c r="J8" s="34"/>
      <c r="K8" s="33"/>
      <c r="L8" s="33"/>
      <c r="M8" s="33"/>
      <c r="N8" s="23"/>
    </row>
    <row r="9" s="2" customFormat="1" ht="72" customHeight="1" spans="1:14">
      <c r="A9" s="20">
        <v>3</v>
      </c>
      <c r="B9" s="24"/>
      <c r="C9" s="24"/>
      <c r="D9" s="20" t="s">
        <v>693</v>
      </c>
      <c r="E9" s="20" t="s">
        <v>697</v>
      </c>
      <c r="F9" s="22" t="s">
        <v>695</v>
      </c>
      <c r="G9" s="20" t="str">
        <f>_xlfn.DISPIMG("ID_84DE0D72C7014CF38F50D41E7C7A19F6",1)</f>
        <v>=DISPIMG("ID_84DE0D72C7014CF38F50D41E7C7A19F6",1)</v>
      </c>
      <c r="H9" s="23"/>
      <c r="I9" s="33"/>
      <c r="J9" s="34"/>
      <c r="K9" s="33"/>
      <c r="L9" s="33"/>
      <c r="M9" s="33"/>
      <c r="N9" s="23"/>
    </row>
    <row r="10" s="2" customFormat="1" ht="72" customHeight="1" spans="1:14">
      <c r="A10" s="20">
        <v>4</v>
      </c>
      <c r="B10" s="20" t="s">
        <v>698</v>
      </c>
      <c r="C10" s="20" t="s">
        <v>20</v>
      </c>
      <c r="D10" s="20" t="s">
        <v>699</v>
      </c>
      <c r="E10" s="20" t="s">
        <v>700</v>
      </c>
      <c r="F10" s="22" t="s">
        <v>358</v>
      </c>
      <c r="G10" s="20"/>
      <c r="H10" s="23" t="s">
        <v>701</v>
      </c>
      <c r="I10" s="33"/>
      <c r="J10" s="34"/>
      <c r="K10" s="33"/>
      <c r="L10" s="33"/>
      <c r="M10" s="33"/>
      <c r="N10" s="23"/>
    </row>
    <row r="11" ht="86.25" customHeight="1" spans="1:14">
      <c r="A11" s="20">
        <v>5</v>
      </c>
      <c r="B11" s="20" t="s">
        <v>702</v>
      </c>
      <c r="C11" s="20" t="s">
        <v>20</v>
      </c>
      <c r="D11" s="20" t="s">
        <v>703</v>
      </c>
      <c r="E11" s="20" t="s">
        <v>704</v>
      </c>
      <c r="F11" s="22" t="s">
        <v>669</v>
      </c>
      <c r="G11" s="20" t="str">
        <f>_xlfn.DISPIMG("ID_FA05AA8D8B2C40898289FDAA394675DA",1)</f>
        <v>=DISPIMG("ID_FA05AA8D8B2C40898289FDAA394675DA",1)</v>
      </c>
      <c r="H11" s="23"/>
      <c r="I11" s="33"/>
      <c r="J11" s="34"/>
      <c r="K11" s="33"/>
      <c r="L11" s="33"/>
      <c r="M11" s="33"/>
      <c r="N11" s="23"/>
    </row>
    <row r="12" ht="92.25" customHeight="1" spans="1:14">
      <c r="A12" s="20">
        <v>6</v>
      </c>
      <c r="B12" s="20" t="s">
        <v>705</v>
      </c>
      <c r="C12" s="20" t="s">
        <v>20</v>
      </c>
      <c r="D12" s="20" t="s">
        <v>703</v>
      </c>
      <c r="E12" s="20" t="s">
        <v>706</v>
      </c>
      <c r="F12" s="22" t="s">
        <v>669</v>
      </c>
      <c r="G12" s="20" t="str">
        <f>_xlfn.DISPIMG("ID_B6A7C361A59745AB82FE33F7117D6329",1)</f>
        <v>=DISPIMG("ID_B6A7C361A59745AB82FE33F7117D6329",1)</v>
      </c>
      <c r="H12" s="23"/>
      <c r="I12" s="33"/>
      <c r="J12" s="34"/>
      <c r="K12" s="33"/>
      <c r="L12" s="33"/>
      <c r="M12" s="33"/>
      <c r="N12" s="23"/>
    </row>
    <row r="13" ht="87" customHeight="1" spans="1:14">
      <c r="A13" s="20">
        <v>7</v>
      </c>
      <c r="B13" s="20" t="s">
        <v>707</v>
      </c>
      <c r="C13" s="20" t="s">
        <v>20</v>
      </c>
      <c r="D13" s="20" t="s">
        <v>703</v>
      </c>
      <c r="E13" s="20" t="s">
        <v>704</v>
      </c>
      <c r="F13" s="22" t="s">
        <v>669</v>
      </c>
      <c r="G13" s="20" t="str">
        <f>_xlfn.DISPIMG("ID_562E40CDF4D546E7ABABBD9A47A5B8C9",1)</f>
        <v>=DISPIMG("ID_562E40CDF4D546E7ABABBD9A47A5B8C9",1)</v>
      </c>
      <c r="H13" s="23"/>
      <c r="I13" s="33"/>
      <c r="J13" s="34"/>
      <c r="K13" s="33"/>
      <c r="L13" s="33"/>
      <c r="M13" s="33"/>
      <c r="N13" s="23"/>
    </row>
    <row r="14" ht="119.1" customHeight="1" spans="1:14">
      <c r="A14" s="20">
        <v>8</v>
      </c>
      <c r="B14" s="20" t="s">
        <v>708</v>
      </c>
      <c r="C14" s="20" t="s">
        <v>20</v>
      </c>
      <c r="D14" s="20" t="s">
        <v>709</v>
      </c>
      <c r="E14" s="20" t="s">
        <v>710</v>
      </c>
      <c r="F14" s="22" t="s">
        <v>43</v>
      </c>
      <c r="G14" s="20" t="str">
        <f>_xlfn.DISPIMG("ID_F4CC2DA4AC20473C9C915202B386488A",1)</f>
        <v>=DISPIMG("ID_F4CC2DA4AC20473C9C915202B386488A",1)</v>
      </c>
      <c r="H14" s="23" t="str">
        <f>_xlfn.DISPIMG("ID_B530C4E963634C8DAE3262CC26D74EDA",1)</f>
        <v>=DISPIMG("ID_B530C4E963634C8DAE3262CC26D74EDA",1)</v>
      </c>
      <c r="I14" s="33"/>
      <c r="J14" s="34"/>
      <c r="K14" s="33"/>
      <c r="L14" s="33"/>
      <c r="M14" s="33"/>
      <c r="N14" s="23"/>
    </row>
    <row r="15" ht="54" customHeight="1" spans="1:14">
      <c r="A15" s="20">
        <v>9</v>
      </c>
      <c r="B15" s="20" t="s">
        <v>711</v>
      </c>
      <c r="C15" s="20" t="s">
        <v>20</v>
      </c>
      <c r="D15" s="20" t="s">
        <v>712</v>
      </c>
      <c r="E15" s="20" t="s">
        <v>713</v>
      </c>
      <c r="F15" s="22" t="s">
        <v>714</v>
      </c>
      <c r="G15" s="20"/>
      <c r="H15" s="23"/>
      <c r="I15" s="33"/>
      <c r="J15" s="34"/>
      <c r="K15" s="33"/>
      <c r="L15" s="33"/>
      <c r="M15" s="33"/>
      <c r="N15" s="23"/>
    </row>
    <row r="16" ht="54" customHeight="1" spans="1:14">
      <c r="A16" s="20">
        <v>10</v>
      </c>
      <c r="B16" s="20" t="s">
        <v>715</v>
      </c>
      <c r="C16" s="20" t="s">
        <v>20</v>
      </c>
      <c r="D16" s="20" t="s">
        <v>101</v>
      </c>
      <c r="E16" s="20" t="s">
        <v>716</v>
      </c>
      <c r="F16" s="22" t="s">
        <v>717</v>
      </c>
      <c r="G16" s="20"/>
      <c r="H16" s="23"/>
      <c r="I16" s="33"/>
      <c r="J16" s="34"/>
      <c r="K16" s="33"/>
      <c r="L16" s="33"/>
      <c r="M16" s="33"/>
      <c r="N16" s="23"/>
    </row>
    <row r="17" ht="51" customHeight="1" spans="1:14">
      <c r="A17" s="20">
        <v>11</v>
      </c>
      <c r="B17" s="20" t="s">
        <v>718</v>
      </c>
      <c r="C17" s="20" t="s">
        <v>50</v>
      </c>
      <c r="D17" s="20" t="s">
        <v>719</v>
      </c>
      <c r="E17" s="20" t="s">
        <v>720</v>
      </c>
      <c r="F17" s="22" t="s">
        <v>341</v>
      </c>
      <c r="G17" s="20"/>
      <c r="H17" s="23"/>
      <c r="I17" s="33"/>
      <c r="J17" s="34"/>
      <c r="K17" s="33"/>
      <c r="L17" s="33"/>
      <c r="M17" s="33"/>
      <c r="N17" s="23"/>
    </row>
    <row r="18" ht="60.9" customHeight="1" spans="1:14">
      <c r="A18" s="20">
        <v>12</v>
      </c>
      <c r="B18" s="20" t="s">
        <v>721</v>
      </c>
      <c r="C18" s="20" t="s">
        <v>216</v>
      </c>
      <c r="D18" s="20" t="s">
        <v>657</v>
      </c>
      <c r="E18" s="20" t="s">
        <v>722</v>
      </c>
      <c r="F18" s="22" t="s">
        <v>157</v>
      </c>
      <c r="G18" s="20"/>
      <c r="H18" s="23"/>
      <c r="I18" s="33"/>
      <c r="J18" s="34"/>
      <c r="K18" s="33"/>
      <c r="L18" s="33"/>
      <c r="M18" s="33"/>
      <c r="N18" s="23"/>
    </row>
    <row r="19" ht="60.9" customHeight="1" spans="1:14">
      <c r="A19" s="20">
        <v>13</v>
      </c>
      <c r="B19" s="20" t="s">
        <v>723</v>
      </c>
      <c r="C19" s="20" t="s">
        <v>216</v>
      </c>
      <c r="D19" s="20" t="s">
        <v>409</v>
      </c>
      <c r="E19" s="20" t="s">
        <v>724</v>
      </c>
      <c r="F19" s="22" t="s">
        <v>114</v>
      </c>
      <c r="G19" s="20" t="str">
        <f>_xlfn.DISPIMG("ID_8336F40182C74668ABEF27CBD8723182",1)</f>
        <v>=DISPIMG("ID_8336F40182C74668ABEF27CBD8723182",1)</v>
      </c>
      <c r="H19" s="23"/>
      <c r="I19" s="33"/>
      <c r="J19" s="34"/>
      <c r="K19" s="33"/>
      <c r="L19" s="33"/>
      <c r="M19" s="33"/>
      <c r="N19" s="23"/>
    </row>
    <row r="20" s="2" customFormat="1" ht="60.9" customHeight="1" spans="1:14">
      <c r="A20" s="20">
        <v>14</v>
      </c>
      <c r="B20" s="20" t="s">
        <v>725</v>
      </c>
      <c r="C20" s="20" t="s">
        <v>216</v>
      </c>
      <c r="D20" s="20" t="s">
        <v>726</v>
      </c>
      <c r="E20" s="20" t="s">
        <v>727</v>
      </c>
      <c r="F20" s="22" t="s">
        <v>728</v>
      </c>
      <c r="G20" s="20" t="str">
        <f>_xlfn.DISPIMG("ID_E6C713039B2D480AA3937879C8EBCE4B",1)</f>
        <v>=DISPIMG("ID_E6C713039B2D480AA3937879C8EBCE4B",1)</v>
      </c>
      <c r="H20" s="23"/>
      <c r="I20" s="33"/>
      <c r="J20" s="34"/>
      <c r="K20" s="33"/>
      <c r="L20" s="33"/>
      <c r="M20" s="33"/>
      <c r="N20" s="23"/>
    </row>
    <row r="21" ht="91.5" customHeight="1" spans="1:14">
      <c r="A21" s="20">
        <v>15</v>
      </c>
      <c r="B21" s="20" t="s">
        <v>729</v>
      </c>
      <c r="C21" s="20" t="s">
        <v>216</v>
      </c>
      <c r="D21" s="20" t="s">
        <v>339</v>
      </c>
      <c r="E21" s="20" t="s">
        <v>367</v>
      </c>
      <c r="F21" s="22" t="s">
        <v>43</v>
      </c>
      <c r="G21" s="20"/>
      <c r="H21" s="23"/>
      <c r="I21" s="33"/>
      <c r="J21" s="34"/>
      <c r="K21" s="33"/>
      <c r="L21" s="33"/>
      <c r="M21" s="33"/>
      <c r="N21" s="23"/>
    </row>
    <row r="22" ht="90.75" customHeight="1" spans="1:14">
      <c r="A22" s="20">
        <v>16</v>
      </c>
      <c r="B22" s="20" t="s">
        <v>730</v>
      </c>
      <c r="C22" s="20" t="s">
        <v>216</v>
      </c>
      <c r="D22" s="20" t="s">
        <v>339</v>
      </c>
      <c r="E22" s="20" t="s">
        <v>367</v>
      </c>
      <c r="F22" s="22" t="s">
        <v>43</v>
      </c>
      <c r="G22" s="20" t="str">
        <f>_xlfn.DISPIMG("ID_DD2193436A564C88AE5ADB65695C5F4F",1)</f>
        <v>=DISPIMG("ID_DD2193436A564C88AE5ADB65695C5F4F",1)</v>
      </c>
      <c r="H22" s="23"/>
      <c r="I22" s="33"/>
      <c r="J22" s="34"/>
      <c r="K22" s="33"/>
      <c r="L22" s="33"/>
      <c r="M22" s="33"/>
      <c r="N22" s="23"/>
    </row>
    <row r="23" ht="60.75" customHeight="1" spans="1:14">
      <c r="A23" s="20">
        <v>17</v>
      </c>
      <c r="B23" s="20" t="s">
        <v>731</v>
      </c>
      <c r="C23" s="20" t="s">
        <v>216</v>
      </c>
      <c r="D23" s="20" t="s">
        <v>339</v>
      </c>
      <c r="E23" s="20" t="s">
        <v>367</v>
      </c>
      <c r="F23" s="22" t="s">
        <v>43</v>
      </c>
      <c r="G23" s="20" t="str">
        <f>_xlfn.DISPIMG("ID_A90E609378014D888C6D2833D9A19B62",1)</f>
        <v>=DISPIMG("ID_A90E609378014D888C6D2833D9A19B62",1)</v>
      </c>
      <c r="H23" s="23"/>
      <c r="I23" s="33"/>
      <c r="J23" s="34"/>
      <c r="K23" s="33"/>
      <c r="L23" s="33"/>
      <c r="M23" s="33"/>
      <c r="N23" s="23"/>
    </row>
    <row r="24" ht="65.1" customHeight="1" spans="1:14">
      <c r="A24" s="20">
        <v>18</v>
      </c>
      <c r="B24" s="20" t="s">
        <v>732</v>
      </c>
      <c r="C24" s="20" t="s">
        <v>216</v>
      </c>
      <c r="D24" s="20" t="s">
        <v>133</v>
      </c>
      <c r="E24" s="20" t="s">
        <v>518</v>
      </c>
      <c r="F24" s="22" t="s">
        <v>43</v>
      </c>
      <c r="G24" s="20"/>
      <c r="H24" s="23"/>
      <c r="I24" s="33"/>
      <c r="J24" s="34"/>
      <c r="K24" s="33"/>
      <c r="L24" s="33"/>
      <c r="M24" s="33"/>
      <c r="N24" s="23"/>
    </row>
    <row r="25" ht="65.1" customHeight="1" spans="1:14">
      <c r="A25" s="20">
        <v>19</v>
      </c>
      <c r="B25" s="20" t="s">
        <v>733</v>
      </c>
      <c r="C25" s="20" t="s">
        <v>216</v>
      </c>
      <c r="D25" s="20" t="s">
        <v>734</v>
      </c>
      <c r="E25" s="20" t="s">
        <v>735</v>
      </c>
      <c r="F25" s="22" t="s">
        <v>43</v>
      </c>
      <c r="G25" s="20"/>
      <c r="H25" s="23"/>
      <c r="I25" s="33"/>
      <c r="J25" s="34"/>
      <c r="K25" s="33"/>
      <c r="L25" s="33"/>
      <c r="M25" s="33"/>
      <c r="N25" s="23"/>
    </row>
    <row r="26" ht="65.1" customHeight="1" spans="1:14">
      <c r="A26" s="20">
        <v>20</v>
      </c>
      <c r="B26" s="20" t="s">
        <v>736</v>
      </c>
      <c r="C26" s="20" t="s">
        <v>216</v>
      </c>
      <c r="D26" s="20" t="s">
        <v>737</v>
      </c>
      <c r="E26" s="20" t="s">
        <v>738</v>
      </c>
      <c r="F26" s="22" t="s">
        <v>43</v>
      </c>
      <c r="G26" s="25" t="str">
        <f>_xlfn.DISPIMG("ID_596A5FD382A849ED98A8A4FFDF37F041",1)</f>
        <v>=DISPIMG("ID_596A5FD382A849ED98A8A4FFDF37F041",1)</v>
      </c>
      <c r="H26" s="23"/>
      <c r="I26" s="33"/>
      <c r="J26" s="34"/>
      <c r="K26" s="33"/>
      <c r="L26" s="33"/>
      <c r="M26" s="33"/>
      <c r="N26" s="23"/>
    </row>
    <row r="27" ht="65.1" customHeight="1" spans="1:14">
      <c r="A27" s="20">
        <v>21</v>
      </c>
      <c r="B27" s="20" t="s">
        <v>739</v>
      </c>
      <c r="C27" s="20" t="s">
        <v>216</v>
      </c>
      <c r="D27" s="20" t="s">
        <v>740</v>
      </c>
      <c r="E27" s="20" t="s">
        <v>741</v>
      </c>
      <c r="F27" s="22" t="s">
        <v>43</v>
      </c>
      <c r="G27" s="20"/>
      <c r="H27" s="23"/>
      <c r="I27" s="33"/>
      <c r="J27" s="34"/>
      <c r="K27" s="33"/>
      <c r="L27" s="33"/>
      <c r="M27" s="33"/>
      <c r="N27" s="23"/>
    </row>
    <row r="28" ht="65.1" customHeight="1" spans="1:14">
      <c r="A28" s="20">
        <v>22</v>
      </c>
      <c r="B28" s="20" t="s">
        <v>742</v>
      </c>
      <c r="C28" s="20" t="s">
        <v>216</v>
      </c>
      <c r="D28" s="20" t="s">
        <v>740</v>
      </c>
      <c r="E28" s="20" t="s">
        <v>741</v>
      </c>
      <c r="F28" s="22" t="s">
        <v>43</v>
      </c>
      <c r="G28" s="20" t="str">
        <f>_xlfn.DISPIMG("ID_E01D67E69FCF4E6CB3D9C52CED3FAD80",1)</f>
        <v>=DISPIMG("ID_E01D67E69FCF4E6CB3D9C52CED3FAD80",1)</v>
      </c>
      <c r="H28" s="23"/>
      <c r="I28" s="33"/>
      <c r="J28" s="34"/>
      <c r="K28" s="33"/>
      <c r="L28" s="33"/>
      <c r="M28" s="33"/>
      <c r="N28" s="23"/>
    </row>
    <row r="29" ht="65.1" customHeight="1" spans="1:14">
      <c r="A29" s="20">
        <v>23</v>
      </c>
      <c r="B29" s="20" t="s">
        <v>743</v>
      </c>
      <c r="C29" s="20" t="s">
        <v>216</v>
      </c>
      <c r="D29" s="20">
        <v>304</v>
      </c>
      <c r="E29" s="20" t="s">
        <v>741</v>
      </c>
      <c r="F29" s="22" t="s">
        <v>43</v>
      </c>
      <c r="G29" s="20" t="str">
        <f>_xlfn.DISPIMG("ID_E889FC1375C045CDAB6EF3152FF5526D",1)</f>
        <v>=DISPIMG("ID_E889FC1375C045CDAB6EF3152FF5526D",1)</v>
      </c>
      <c r="H29" s="23"/>
      <c r="I29" s="33"/>
      <c r="J29" s="34"/>
      <c r="K29" s="33"/>
      <c r="L29" s="33"/>
      <c r="M29" s="33"/>
      <c r="N29" s="23"/>
    </row>
    <row r="30" s="2" customFormat="1" ht="65.1" customHeight="1" spans="1:14">
      <c r="A30" s="20">
        <v>24</v>
      </c>
      <c r="B30" s="20" t="s">
        <v>744</v>
      </c>
      <c r="C30" s="20" t="s">
        <v>216</v>
      </c>
      <c r="D30" s="20">
        <v>304</v>
      </c>
      <c r="E30" s="20" t="s">
        <v>367</v>
      </c>
      <c r="F30" s="22" t="s">
        <v>43</v>
      </c>
      <c r="G30" s="20" t="str">
        <f>_xlfn.DISPIMG("ID_C5EC61F52C6549F2890CA6E9659BD371",1)</f>
        <v>=DISPIMG("ID_C5EC61F52C6549F2890CA6E9659BD371",1)</v>
      </c>
      <c r="H30" s="23"/>
      <c r="I30" s="33"/>
      <c r="J30" s="34"/>
      <c r="K30" s="33"/>
      <c r="L30" s="33"/>
      <c r="M30" s="33"/>
      <c r="N30" s="23"/>
    </row>
    <row r="31" ht="65.1" customHeight="1" spans="1:14">
      <c r="A31" s="20">
        <v>25</v>
      </c>
      <c r="B31" s="20" t="s">
        <v>745</v>
      </c>
      <c r="C31" s="20" t="s">
        <v>216</v>
      </c>
      <c r="D31" s="20" t="s">
        <v>339</v>
      </c>
      <c r="E31" s="20" t="s">
        <v>746</v>
      </c>
      <c r="F31" s="22" t="s">
        <v>43</v>
      </c>
      <c r="G31" s="20"/>
      <c r="H31" s="23"/>
      <c r="I31" s="33"/>
      <c r="J31" s="34"/>
      <c r="K31" s="33"/>
      <c r="L31" s="33"/>
      <c r="M31" s="33"/>
      <c r="N31" s="23"/>
    </row>
    <row r="32" s="2" customFormat="1" ht="103.5" customHeight="1" spans="1:14">
      <c r="A32" s="20">
        <v>26</v>
      </c>
      <c r="B32" s="20" t="s">
        <v>747</v>
      </c>
      <c r="C32" s="20" t="s">
        <v>216</v>
      </c>
      <c r="D32" s="20" t="s">
        <v>406</v>
      </c>
      <c r="E32" s="20" t="s">
        <v>748</v>
      </c>
      <c r="F32" s="22" t="s">
        <v>43</v>
      </c>
      <c r="G32" s="20" t="str">
        <f>_xlfn.DISPIMG("ID_BD24F0B553804464895325D8E47B6AE0",1)</f>
        <v>=DISPIMG("ID_BD24F0B553804464895325D8E47B6AE0",1)</v>
      </c>
      <c r="H32" s="23"/>
      <c r="I32" s="33"/>
      <c r="J32" s="34"/>
      <c r="K32" s="33"/>
      <c r="L32" s="33"/>
      <c r="M32" s="33"/>
      <c r="N32" s="23"/>
    </row>
    <row r="33" ht="71.25" customHeight="1" spans="1:14">
      <c r="A33" s="20">
        <v>27</v>
      </c>
      <c r="B33" s="20" t="s">
        <v>749</v>
      </c>
      <c r="C33" s="20" t="s">
        <v>216</v>
      </c>
      <c r="D33" s="20" t="s">
        <v>750</v>
      </c>
      <c r="E33" s="20" t="s">
        <v>751</v>
      </c>
      <c r="F33" s="22" t="s">
        <v>43</v>
      </c>
      <c r="G33" s="20" t="str">
        <f>_xlfn.DISPIMG("ID_78D1D0F9C1F04E86A571556876D5CEAB",1)</f>
        <v>=DISPIMG("ID_78D1D0F9C1F04E86A571556876D5CEAB",1)</v>
      </c>
      <c r="H33" s="23"/>
      <c r="I33" s="33"/>
      <c r="J33" s="34"/>
      <c r="K33" s="33"/>
      <c r="L33" s="33"/>
      <c r="M33" s="33"/>
      <c r="N33" s="23"/>
    </row>
    <row r="34" s="2" customFormat="1" ht="93.75" customHeight="1" spans="1:14">
      <c r="A34" s="20">
        <v>28</v>
      </c>
      <c r="B34" s="20" t="s">
        <v>752</v>
      </c>
      <c r="C34" s="20" t="s">
        <v>216</v>
      </c>
      <c r="D34" s="20" t="s">
        <v>753</v>
      </c>
      <c r="E34" s="20" t="s">
        <v>754</v>
      </c>
      <c r="F34" s="22" t="s">
        <v>341</v>
      </c>
      <c r="G34" s="20" t="str">
        <f>_xlfn.DISPIMG("ID_3B81BE8BB5AA4F6BB71193FF14098324",1)</f>
        <v>=DISPIMG("ID_3B81BE8BB5AA4F6BB71193FF14098324",1)</v>
      </c>
      <c r="H34" s="26"/>
      <c r="I34" s="33"/>
      <c r="J34" s="34"/>
      <c r="K34" s="33"/>
      <c r="L34" s="33"/>
      <c r="M34" s="33"/>
      <c r="N34" s="23"/>
    </row>
    <row r="35" ht="74.1" customHeight="1" spans="1:14">
      <c r="A35" s="20">
        <v>29</v>
      </c>
      <c r="B35" s="20" t="s">
        <v>755</v>
      </c>
      <c r="C35" s="20" t="s">
        <v>216</v>
      </c>
      <c r="D35" s="20" t="s">
        <v>339</v>
      </c>
      <c r="E35" s="20" t="s">
        <v>756</v>
      </c>
      <c r="F35" s="22" t="s">
        <v>341</v>
      </c>
      <c r="G35" s="20"/>
      <c r="H35" s="26"/>
      <c r="I35" s="33"/>
      <c r="J35" s="34"/>
      <c r="K35" s="33"/>
      <c r="L35" s="33"/>
      <c r="M35" s="33"/>
      <c r="N35" s="23"/>
    </row>
    <row r="36" ht="74.1" customHeight="1" spans="1:14">
      <c r="A36" s="20">
        <v>30</v>
      </c>
      <c r="B36" s="20" t="s">
        <v>757</v>
      </c>
      <c r="C36" s="20" t="s">
        <v>216</v>
      </c>
      <c r="D36" s="20" t="s">
        <v>339</v>
      </c>
      <c r="E36" s="20" t="s">
        <v>758</v>
      </c>
      <c r="F36" s="22" t="s">
        <v>341</v>
      </c>
      <c r="G36" s="20"/>
      <c r="H36" s="26"/>
      <c r="I36" s="33"/>
      <c r="J36" s="34"/>
      <c r="K36" s="33"/>
      <c r="L36" s="33"/>
      <c r="M36" s="33"/>
      <c r="N36" s="23"/>
    </row>
    <row r="37" s="3" customFormat="1" ht="74.1" customHeight="1" spans="1:14">
      <c r="A37" s="20">
        <v>31</v>
      </c>
      <c r="B37" s="20" t="s">
        <v>759</v>
      </c>
      <c r="C37" s="20"/>
      <c r="D37" s="20" t="s">
        <v>760</v>
      </c>
      <c r="E37" s="20" t="s">
        <v>761</v>
      </c>
      <c r="F37" s="22" t="s">
        <v>157</v>
      </c>
      <c r="G37" s="20" t="str">
        <f>_xlfn.DISPIMG("ID_0F53C1D6004D4924B930E40B1C603770",1)</f>
        <v>=DISPIMG("ID_0F53C1D6004D4924B930E40B1C603770",1)</v>
      </c>
      <c r="H37" s="23"/>
      <c r="I37" s="33"/>
      <c r="J37" s="34"/>
      <c r="K37" s="33"/>
      <c r="L37" s="33"/>
      <c r="M37" s="33"/>
      <c r="N37" s="23"/>
    </row>
    <row r="38" s="2" customFormat="1" ht="74.1" customHeight="1" spans="1:14">
      <c r="A38" s="20">
        <v>32</v>
      </c>
      <c r="B38" s="20" t="s">
        <v>762</v>
      </c>
      <c r="C38" s="20"/>
      <c r="D38" s="20" t="s">
        <v>763</v>
      </c>
      <c r="E38" s="20" t="s">
        <v>764</v>
      </c>
      <c r="F38" s="22" t="s">
        <v>118</v>
      </c>
      <c r="G38" s="20" t="str">
        <f>_xlfn.DISPIMG("ID_8A3E28FD1E644ADBB0B854EF77769875",1)</f>
        <v>=DISPIMG("ID_8A3E28FD1E644ADBB0B854EF77769875",1)</v>
      </c>
      <c r="H38" s="23"/>
      <c r="I38" s="33"/>
      <c r="J38" s="34"/>
      <c r="K38" s="33"/>
      <c r="L38" s="33"/>
      <c r="M38" s="33"/>
      <c r="N38" s="23"/>
    </row>
    <row r="39" ht="74.1" customHeight="1" spans="1:14">
      <c r="A39" s="20">
        <v>33</v>
      </c>
      <c r="B39" s="20" t="s">
        <v>765</v>
      </c>
      <c r="C39" s="20" t="s">
        <v>216</v>
      </c>
      <c r="D39" s="20" t="s">
        <v>766</v>
      </c>
      <c r="E39" s="20" t="s">
        <v>767</v>
      </c>
      <c r="F39" s="22" t="s">
        <v>82</v>
      </c>
      <c r="G39" s="20"/>
      <c r="H39" s="26"/>
      <c r="I39" s="33"/>
      <c r="J39" s="34"/>
      <c r="K39" s="33"/>
      <c r="L39" s="33"/>
      <c r="M39" s="33"/>
      <c r="N39" s="23"/>
    </row>
    <row r="40" ht="74.1" customHeight="1" spans="1:14">
      <c r="A40" s="20">
        <v>34</v>
      </c>
      <c r="B40" s="20" t="s">
        <v>768</v>
      </c>
      <c r="C40" s="20" t="s">
        <v>216</v>
      </c>
      <c r="D40" s="20" t="s">
        <v>769</v>
      </c>
      <c r="E40" s="20" t="s">
        <v>357</v>
      </c>
      <c r="F40" s="22" t="s">
        <v>358</v>
      </c>
      <c r="G40" s="20"/>
      <c r="H40" s="23"/>
      <c r="I40" s="33"/>
      <c r="J40" s="34"/>
      <c r="K40" s="33"/>
      <c r="L40" s="33"/>
      <c r="M40" s="33"/>
      <c r="N40" s="23"/>
    </row>
    <row r="41" ht="74.1" customHeight="1" spans="1:14">
      <c r="A41" s="20">
        <v>35</v>
      </c>
      <c r="B41" s="20" t="s">
        <v>770</v>
      </c>
      <c r="C41" s="20" t="s">
        <v>262</v>
      </c>
      <c r="D41" s="20" t="s">
        <v>771</v>
      </c>
      <c r="E41" s="20" t="s">
        <v>772</v>
      </c>
      <c r="F41" s="22" t="s">
        <v>773</v>
      </c>
      <c r="G41" s="20"/>
      <c r="H41" s="23"/>
      <c r="I41" s="33"/>
      <c r="J41" s="34"/>
      <c r="K41" s="33"/>
      <c r="L41" s="33"/>
      <c r="M41" s="33"/>
      <c r="N41" s="23"/>
    </row>
    <row r="42" ht="74.1" customHeight="1" spans="1:14">
      <c r="A42" s="20">
        <v>36</v>
      </c>
      <c r="B42" s="20" t="s">
        <v>774</v>
      </c>
      <c r="C42" s="20" t="s">
        <v>262</v>
      </c>
      <c r="D42" s="20" t="s">
        <v>771</v>
      </c>
      <c r="E42" s="20" t="s">
        <v>774</v>
      </c>
      <c r="F42" s="22" t="s">
        <v>773</v>
      </c>
      <c r="G42" s="20" t="str">
        <f>_xlfn.DISPIMG("ID_B2E032B74C6041E9B5A98688456AAD77",1)</f>
        <v>=DISPIMG("ID_B2E032B74C6041E9B5A98688456AAD77",1)</v>
      </c>
      <c r="H42" s="23"/>
      <c r="I42" s="33"/>
      <c r="J42" s="34"/>
      <c r="K42" s="33"/>
      <c r="L42" s="33"/>
      <c r="M42" s="33"/>
      <c r="N42" s="23"/>
    </row>
    <row r="43" s="2" customFormat="1" ht="74.1" customHeight="1" spans="1:14">
      <c r="A43" s="20">
        <v>37</v>
      </c>
      <c r="B43" s="20" t="s">
        <v>775</v>
      </c>
      <c r="C43" s="20" t="s">
        <v>262</v>
      </c>
      <c r="D43" s="20"/>
      <c r="E43" s="20" t="s">
        <v>776</v>
      </c>
      <c r="F43" s="22" t="s">
        <v>777</v>
      </c>
      <c r="G43" s="20" t="str">
        <f>_xlfn.DISPIMG("ID_7E7A24B5C9034E94B48620A8BD507BED",1)</f>
        <v>=DISPIMG("ID_7E7A24B5C9034E94B48620A8BD507BED",1)</v>
      </c>
      <c r="H43" s="23" t="s">
        <v>778</v>
      </c>
      <c r="I43" s="33"/>
      <c r="J43" s="34"/>
      <c r="K43" s="33"/>
      <c r="L43" s="33"/>
      <c r="M43" s="33"/>
      <c r="N43" s="23"/>
    </row>
    <row r="44" s="2" customFormat="1" ht="74.1" customHeight="1" spans="1:14">
      <c r="A44" s="20">
        <v>38</v>
      </c>
      <c r="B44" s="20" t="s">
        <v>779</v>
      </c>
      <c r="C44" s="20" t="s">
        <v>262</v>
      </c>
      <c r="D44" s="20"/>
      <c r="E44" s="20" t="s">
        <v>780</v>
      </c>
      <c r="F44" s="22" t="s">
        <v>777</v>
      </c>
      <c r="G44" s="20"/>
      <c r="H44" s="23" t="s">
        <v>778</v>
      </c>
      <c r="I44" s="33"/>
      <c r="J44" s="34"/>
      <c r="K44" s="33"/>
      <c r="L44" s="33"/>
      <c r="M44" s="33"/>
      <c r="N44" s="23"/>
    </row>
    <row r="45" s="2" customFormat="1" ht="74.1" customHeight="1" spans="1:14">
      <c r="A45" s="20">
        <v>39</v>
      </c>
      <c r="B45" s="20" t="s">
        <v>781</v>
      </c>
      <c r="C45" s="20" t="s">
        <v>262</v>
      </c>
      <c r="D45" s="20"/>
      <c r="E45" s="20" t="s">
        <v>782</v>
      </c>
      <c r="F45" s="22" t="s">
        <v>777</v>
      </c>
      <c r="G45" s="20" t="str">
        <f>_xlfn.DISPIMG("ID_CB8F64210F1E42B3A50CF617ED07740D",1)</f>
        <v>=DISPIMG("ID_CB8F64210F1E42B3A50CF617ED07740D",1)</v>
      </c>
      <c r="H45" s="23" t="s">
        <v>778</v>
      </c>
      <c r="I45" s="33"/>
      <c r="J45" s="34"/>
      <c r="K45" s="33"/>
      <c r="L45" s="33"/>
      <c r="M45" s="33"/>
      <c r="N45" s="23"/>
    </row>
    <row r="46" ht="74.1" customHeight="1" spans="1:14">
      <c r="A46" s="20">
        <v>40</v>
      </c>
      <c r="B46" s="20" t="s">
        <v>783</v>
      </c>
      <c r="C46" s="20" t="s">
        <v>262</v>
      </c>
      <c r="D46" s="20" t="s">
        <v>784</v>
      </c>
      <c r="E46" s="20" t="s">
        <v>785</v>
      </c>
      <c r="F46" s="22" t="s">
        <v>786</v>
      </c>
      <c r="G46" s="20"/>
      <c r="H46" s="23"/>
      <c r="I46" s="33"/>
      <c r="J46" s="34"/>
      <c r="K46" s="33"/>
      <c r="L46" s="33"/>
      <c r="M46" s="33"/>
      <c r="N46" s="23"/>
    </row>
    <row r="47" ht="74.1" customHeight="1" spans="1:14">
      <c r="A47" s="20">
        <v>41</v>
      </c>
      <c r="B47" s="20" t="s">
        <v>787</v>
      </c>
      <c r="C47" s="20" t="s">
        <v>262</v>
      </c>
      <c r="D47" s="20" t="s">
        <v>771</v>
      </c>
      <c r="E47" s="20" t="s">
        <v>788</v>
      </c>
      <c r="F47" s="22" t="s">
        <v>773</v>
      </c>
      <c r="G47" s="20"/>
      <c r="H47" s="23"/>
      <c r="I47" s="33"/>
      <c r="J47" s="34"/>
      <c r="K47" s="33"/>
      <c r="L47" s="33"/>
      <c r="M47" s="33"/>
      <c r="N47" s="23"/>
    </row>
    <row r="48" ht="74.1" customHeight="1" spans="1:14">
      <c r="A48" s="20">
        <v>42</v>
      </c>
      <c r="B48" s="20" t="s">
        <v>789</v>
      </c>
      <c r="C48" s="20" t="s">
        <v>388</v>
      </c>
      <c r="D48" s="20" t="s">
        <v>409</v>
      </c>
      <c r="E48" s="20" t="s">
        <v>790</v>
      </c>
      <c r="F48" s="22" t="s">
        <v>43</v>
      </c>
      <c r="G48" s="20" t="str">
        <f>_xlfn.DISPIMG("ID_134DBB4C35684DC28F24FDBDDE6A61E7",1)</f>
        <v>=DISPIMG("ID_134DBB4C35684DC28F24FDBDDE6A61E7",1)</v>
      </c>
      <c r="H48" s="23"/>
      <c r="I48" s="33"/>
      <c r="J48" s="34"/>
      <c r="K48" s="33"/>
      <c r="L48" s="33"/>
      <c r="M48" s="33"/>
      <c r="N48" s="23"/>
    </row>
    <row r="49" ht="74.1" customHeight="1" spans="1:14">
      <c r="A49" s="20">
        <v>43</v>
      </c>
      <c r="B49" s="20" t="s">
        <v>791</v>
      </c>
      <c r="C49" s="20" t="s">
        <v>388</v>
      </c>
      <c r="D49" s="20" t="s">
        <v>409</v>
      </c>
      <c r="E49" s="20" t="s">
        <v>792</v>
      </c>
      <c r="F49" s="22" t="s">
        <v>135</v>
      </c>
      <c r="G49" s="20" t="str">
        <f>_xlfn.DISPIMG("ID_EEA16318FE32463DB4A6474B3DA823A9",1)</f>
        <v>=DISPIMG("ID_EEA16318FE32463DB4A6474B3DA823A9",1)</v>
      </c>
      <c r="H49" s="23"/>
      <c r="I49" s="33"/>
      <c r="J49" s="34"/>
      <c r="K49" s="33"/>
      <c r="L49" s="33"/>
      <c r="M49" s="33"/>
      <c r="N49" s="23"/>
    </row>
    <row r="50" ht="74.1" customHeight="1" spans="1:14">
      <c r="A50" s="20">
        <v>44</v>
      </c>
      <c r="B50" s="20" t="s">
        <v>793</v>
      </c>
      <c r="C50" s="20" t="s">
        <v>388</v>
      </c>
      <c r="D50" s="20" t="s">
        <v>279</v>
      </c>
      <c r="E50" s="20" t="s">
        <v>794</v>
      </c>
      <c r="F50" s="22" t="s">
        <v>43</v>
      </c>
      <c r="G50" s="20" t="str">
        <f>_xlfn.DISPIMG("ID_A2C3E189F91E4743A4CF575E15757864",1)</f>
        <v>=DISPIMG("ID_A2C3E189F91E4743A4CF575E15757864",1)</v>
      </c>
      <c r="H50" s="23"/>
      <c r="I50" s="33"/>
      <c r="J50" s="34"/>
      <c r="K50" s="33"/>
      <c r="L50" s="33"/>
      <c r="M50" s="33"/>
      <c r="N50" s="23"/>
    </row>
    <row r="51" ht="74.1" customHeight="1" spans="1:14">
      <c r="A51" s="20">
        <v>45</v>
      </c>
      <c r="B51" s="20" t="s">
        <v>795</v>
      </c>
      <c r="C51" s="20" t="s">
        <v>388</v>
      </c>
      <c r="D51" s="20" t="s">
        <v>279</v>
      </c>
      <c r="E51" s="20" t="s">
        <v>796</v>
      </c>
      <c r="F51" s="22" t="s">
        <v>43</v>
      </c>
      <c r="G51" s="20" t="str">
        <f>_xlfn.DISPIMG("ID_BE312B012A9B43A8A7CE3773D18429CE",1)</f>
        <v>=DISPIMG("ID_BE312B012A9B43A8A7CE3773D18429CE",1)</v>
      </c>
      <c r="H51" s="23"/>
      <c r="I51" s="33"/>
      <c r="J51" s="34"/>
      <c r="K51" s="33"/>
      <c r="L51" s="33"/>
      <c r="M51" s="33"/>
      <c r="N51" s="23"/>
    </row>
    <row r="52" ht="74.1" customHeight="1" spans="1:14">
      <c r="A52" s="20">
        <v>46</v>
      </c>
      <c r="B52" s="20" t="s">
        <v>797</v>
      </c>
      <c r="C52" s="20" t="s">
        <v>388</v>
      </c>
      <c r="D52" s="20" t="s">
        <v>279</v>
      </c>
      <c r="E52" s="20" t="s">
        <v>798</v>
      </c>
      <c r="F52" s="22" t="s">
        <v>43</v>
      </c>
      <c r="G52" s="20"/>
      <c r="H52" s="26"/>
      <c r="I52" s="33"/>
      <c r="J52" s="34"/>
      <c r="K52" s="33"/>
      <c r="L52" s="33"/>
      <c r="M52" s="33"/>
      <c r="N52" s="23"/>
    </row>
    <row r="53" ht="74.1" customHeight="1" spans="1:14">
      <c r="A53" s="20">
        <v>47</v>
      </c>
      <c r="B53" s="20" t="s">
        <v>799</v>
      </c>
      <c r="C53" s="20" t="s">
        <v>419</v>
      </c>
      <c r="D53" s="20" t="s">
        <v>423</v>
      </c>
      <c r="E53" s="20" t="s">
        <v>800</v>
      </c>
      <c r="F53" s="22" t="s">
        <v>43</v>
      </c>
      <c r="G53" s="20" t="str">
        <f>_xlfn.DISPIMG("ID_B764A34042D94503B2676A484435307D",1)</f>
        <v>=DISPIMG("ID_B764A34042D94503B2676A484435307D",1)</v>
      </c>
      <c r="H53" s="23"/>
      <c r="I53" s="33"/>
      <c r="J53" s="34"/>
      <c r="K53" s="33"/>
      <c r="L53" s="33"/>
      <c r="M53" s="33"/>
      <c r="N53" s="23"/>
    </row>
    <row r="54" ht="74.1" customHeight="1" spans="1:14">
      <c r="A54" s="20">
        <v>48</v>
      </c>
      <c r="B54" s="20" t="s">
        <v>801</v>
      </c>
      <c r="C54" s="20" t="s">
        <v>419</v>
      </c>
      <c r="D54" s="20" t="s">
        <v>423</v>
      </c>
      <c r="E54" s="20" t="s">
        <v>802</v>
      </c>
      <c r="F54" s="22" t="s">
        <v>43</v>
      </c>
      <c r="G54" s="20" t="str">
        <f>_xlfn.DISPIMG("ID_255DDC39AC3B40E583A0A65BB3A91F38",1)</f>
        <v>=DISPIMG("ID_255DDC39AC3B40E583A0A65BB3A91F38",1)</v>
      </c>
      <c r="H54" s="23"/>
      <c r="I54" s="33"/>
      <c r="J54" s="34"/>
      <c r="K54" s="33"/>
      <c r="L54" s="33"/>
      <c r="M54" s="33"/>
      <c r="N54" s="23"/>
    </row>
    <row r="55" s="2" customFormat="1" ht="74.1" customHeight="1" spans="1:14">
      <c r="A55" s="20">
        <v>49</v>
      </c>
      <c r="B55" s="20" t="s">
        <v>803</v>
      </c>
      <c r="C55" s="20" t="s">
        <v>419</v>
      </c>
      <c r="D55" s="20" t="s">
        <v>432</v>
      </c>
      <c r="E55" s="20" t="s">
        <v>804</v>
      </c>
      <c r="F55" s="22" t="s">
        <v>176</v>
      </c>
      <c r="G55" s="20" t="str">
        <f>_xlfn.DISPIMG("ID_14019D7BC9F146D8A6933D18FCED6AB4",1)</f>
        <v>=DISPIMG("ID_14019D7BC9F146D8A6933D18FCED6AB4",1)</v>
      </c>
      <c r="H55" s="23" t="s">
        <v>177</v>
      </c>
      <c r="I55" s="33"/>
      <c r="J55" s="34"/>
      <c r="K55" s="33"/>
      <c r="L55" s="33"/>
      <c r="M55" s="33"/>
      <c r="N55" s="23"/>
    </row>
    <row r="56" ht="74.1" customHeight="1" spans="1:14">
      <c r="A56" s="20">
        <v>50</v>
      </c>
      <c r="B56" s="20" t="s">
        <v>805</v>
      </c>
      <c r="C56" s="20" t="s">
        <v>419</v>
      </c>
      <c r="D56" s="20" t="s">
        <v>423</v>
      </c>
      <c r="E56" s="20" t="s">
        <v>806</v>
      </c>
      <c r="F56" s="22" t="s">
        <v>43</v>
      </c>
      <c r="G56" s="20"/>
      <c r="H56" s="23"/>
      <c r="I56" s="33"/>
      <c r="J56" s="34"/>
      <c r="K56" s="33"/>
      <c r="L56" s="33"/>
      <c r="M56" s="33"/>
      <c r="N56" s="23"/>
    </row>
    <row r="57" ht="74.1" customHeight="1" spans="1:14">
      <c r="A57" s="20">
        <v>51</v>
      </c>
      <c r="B57" s="20" t="s">
        <v>807</v>
      </c>
      <c r="C57" s="20" t="s">
        <v>419</v>
      </c>
      <c r="D57" s="20" t="s">
        <v>420</v>
      </c>
      <c r="E57" s="20" t="s">
        <v>808</v>
      </c>
      <c r="F57" s="22" t="s">
        <v>82</v>
      </c>
      <c r="G57" s="20"/>
      <c r="H57" s="26"/>
      <c r="I57" s="33"/>
      <c r="J57" s="34"/>
      <c r="K57" s="33"/>
      <c r="L57" s="33"/>
      <c r="M57" s="33"/>
      <c r="N57" s="23"/>
    </row>
    <row r="58" ht="74.1" customHeight="1" spans="1:14">
      <c r="A58" s="20">
        <v>52</v>
      </c>
      <c r="B58" s="20" t="s">
        <v>809</v>
      </c>
      <c r="C58" s="20" t="s">
        <v>419</v>
      </c>
      <c r="D58" s="20" t="s">
        <v>423</v>
      </c>
      <c r="E58" s="20" t="s">
        <v>810</v>
      </c>
      <c r="F58" s="22" t="s">
        <v>43</v>
      </c>
      <c r="G58" s="20"/>
      <c r="H58" s="23"/>
      <c r="I58" s="33"/>
      <c r="J58" s="34"/>
      <c r="K58" s="33"/>
      <c r="L58" s="33"/>
      <c r="M58" s="33"/>
      <c r="N58" s="23"/>
    </row>
    <row r="59" ht="74.1" customHeight="1" spans="1:14">
      <c r="A59" s="20">
        <v>53</v>
      </c>
      <c r="B59" s="20" t="s">
        <v>811</v>
      </c>
      <c r="C59" s="20" t="s">
        <v>419</v>
      </c>
      <c r="D59" s="20" t="s">
        <v>812</v>
      </c>
      <c r="E59" s="20" t="s">
        <v>813</v>
      </c>
      <c r="F59" s="22" t="s">
        <v>43</v>
      </c>
      <c r="G59" s="20" t="str">
        <f>_xlfn.DISPIMG("ID_BD8A664A86F643CF9121B09E957E8D24",1)</f>
        <v>=DISPIMG("ID_BD8A664A86F643CF9121B09E957E8D24",1)</v>
      </c>
      <c r="H59" s="23"/>
      <c r="I59" s="33"/>
      <c r="J59" s="34"/>
      <c r="K59" s="33"/>
      <c r="L59" s="33"/>
      <c r="M59" s="33"/>
      <c r="N59" s="23"/>
    </row>
    <row r="60" ht="74.1" customHeight="1" spans="1:14">
      <c r="A60" s="20">
        <v>54</v>
      </c>
      <c r="B60" s="20" t="s">
        <v>814</v>
      </c>
      <c r="C60" s="20" t="s">
        <v>419</v>
      </c>
      <c r="D60" s="20" t="s">
        <v>471</v>
      </c>
      <c r="E60" s="20" t="s">
        <v>465</v>
      </c>
      <c r="F60" s="22" t="s">
        <v>43</v>
      </c>
      <c r="G60" s="20" t="str">
        <f>_xlfn.DISPIMG("ID_EFFD57111A4A459798189CCEF6AD6261",1)</f>
        <v>=DISPIMG("ID_EFFD57111A4A459798189CCEF6AD6261",1)</v>
      </c>
      <c r="H60" s="23"/>
      <c r="I60" s="33"/>
      <c r="J60" s="34"/>
      <c r="K60" s="33"/>
      <c r="L60" s="33"/>
      <c r="M60" s="33"/>
      <c r="N60" s="23"/>
    </row>
    <row r="61" ht="74.1" customHeight="1" spans="1:14">
      <c r="A61" s="20">
        <v>55</v>
      </c>
      <c r="B61" s="20" t="s">
        <v>815</v>
      </c>
      <c r="C61" s="20" t="s">
        <v>419</v>
      </c>
      <c r="D61" s="20" t="s">
        <v>471</v>
      </c>
      <c r="E61" s="20" t="s">
        <v>816</v>
      </c>
      <c r="F61" s="22" t="s">
        <v>43</v>
      </c>
      <c r="G61" s="20" t="str">
        <f>_xlfn.DISPIMG("ID_7B859ECF41614044812E735570811017",1)</f>
        <v>=DISPIMG("ID_7B859ECF41614044812E735570811017",1)</v>
      </c>
      <c r="H61" s="23"/>
      <c r="I61" s="33"/>
      <c r="J61" s="34"/>
      <c r="K61" s="33"/>
      <c r="L61" s="33"/>
      <c r="M61" s="33"/>
      <c r="N61" s="23"/>
    </row>
    <row r="62" s="2" customFormat="1" ht="74.1" customHeight="1" spans="1:14">
      <c r="A62" s="20">
        <v>56</v>
      </c>
      <c r="B62" s="20" t="s">
        <v>817</v>
      </c>
      <c r="C62" s="20" t="s">
        <v>419</v>
      </c>
      <c r="D62" s="20" t="s">
        <v>555</v>
      </c>
      <c r="E62" s="20" t="s">
        <v>818</v>
      </c>
      <c r="F62" s="22" t="s">
        <v>43</v>
      </c>
      <c r="G62" s="20" t="str">
        <f>_xlfn.DISPIMG("ID_9BEDC1A4588945E0AE0DE636404EB54E",1)</f>
        <v>=DISPIMG("ID_9BEDC1A4588945E0AE0DE636404EB54E",1)</v>
      </c>
      <c r="H62" s="23"/>
      <c r="I62" s="33"/>
      <c r="J62" s="34"/>
      <c r="K62" s="33"/>
      <c r="L62" s="33"/>
      <c r="M62" s="33"/>
      <c r="N62" s="23"/>
    </row>
    <row r="63" ht="74.1" customHeight="1" spans="1:14">
      <c r="A63" s="20">
        <v>57</v>
      </c>
      <c r="B63" s="20" t="s">
        <v>819</v>
      </c>
      <c r="C63" s="20" t="s">
        <v>419</v>
      </c>
      <c r="D63" s="20" t="s">
        <v>479</v>
      </c>
      <c r="E63" s="20" t="s">
        <v>472</v>
      </c>
      <c r="F63" s="22" t="s">
        <v>43</v>
      </c>
      <c r="G63" s="20" t="str">
        <f>_xlfn.DISPIMG("ID_EB303A3B52844D5A93B497D15B4BCE82",1)</f>
        <v>=DISPIMG("ID_EB303A3B52844D5A93B497D15B4BCE82",1)</v>
      </c>
      <c r="H63" s="23"/>
      <c r="I63" s="33"/>
      <c r="J63" s="34"/>
      <c r="K63" s="33"/>
      <c r="L63" s="33"/>
      <c r="M63" s="33"/>
      <c r="N63" s="23"/>
    </row>
    <row r="64" ht="74.1" customHeight="1" spans="1:14">
      <c r="A64" s="20">
        <v>58</v>
      </c>
      <c r="B64" s="20" t="s">
        <v>820</v>
      </c>
      <c r="C64" s="20" t="s">
        <v>419</v>
      </c>
      <c r="D64" s="20" t="s">
        <v>555</v>
      </c>
      <c r="E64" s="20" t="s">
        <v>821</v>
      </c>
      <c r="F64" s="22" t="s">
        <v>43</v>
      </c>
      <c r="G64" s="20"/>
      <c r="H64" s="23"/>
      <c r="I64" s="33"/>
      <c r="J64" s="34"/>
      <c r="K64" s="33"/>
      <c r="L64" s="33"/>
      <c r="M64" s="33"/>
      <c r="N64" s="23"/>
    </row>
    <row r="65" ht="74.1" customHeight="1" spans="1:14">
      <c r="A65" s="20">
        <v>59</v>
      </c>
      <c r="B65" s="20" t="s">
        <v>822</v>
      </c>
      <c r="C65" s="20" t="s">
        <v>419</v>
      </c>
      <c r="D65" s="20" t="s">
        <v>555</v>
      </c>
      <c r="E65" s="20" t="s">
        <v>823</v>
      </c>
      <c r="F65" s="22" t="s">
        <v>43</v>
      </c>
      <c r="G65" s="20" t="str">
        <f>_xlfn.DISPIMG("ID_C99D135DA8CB424BB983694D496EC80B",1)</f>
        <v>=DISPIMG("ID_C99D135DA8CB424BB983694D496EC80B",1)</v>
      </c>
      <c r="H65" s="26"/>
      <c r="I65" s="33"/>
      <c r="J65" s="34"/>
      <c r="K65" s="33"/>
      <c r="L65" s="33"/>
      <c r="M65" s="33"/>
      <c r="N65" s="23"/>
    </row>
    <row r="66" ht="74.1" customHeight="1" spans="1:14">
      <c r="A66" s="20">
        <v>60</v>
      </c>
      <c r="B66" s="20" t="s">
        <v>824</v>
      </c>
      <c r="C66" s="20" t="s">
        <v>419</v>
      </c>
      <c r="D66" s="20" t="s">
        <v>825</v>
      </c>
      <c r="E66" s="20" t="s">
        <v>826</v>
      </c>
      <c r="F66" s="22" t="s">
        <v>176</v>
      </c>
      <c r="G66" s="20" t="str">
        <f>_xlfn.DISPIMG("ID_D1DD19039D464076AB19D87F08B324BF",1)</f>
        <v>=DISPIMG("ID_D1DD19039D464076AB19D87F08B324BF",1)</v>
      </c>
      <c r="H66" s="26" t="s">
        <v>177</v>
      </c>
      <c r="I66" s="33"/>
      <c r="J66" s="34"/>
      <c r="K66" s="33"/>
      <c r="L66" s="33"/>
      <c r="M66" s="33"/>
      <c r="N66" s="23"/>
    </row>
    <row r="67" ht="74.1" customHeight="1" spans="1:14">
      <c r="A67" s="20">
        <v>61</v>
      </c>
      <c r="B67" s="20" t="s">
        <v>827</v>
      </c>
      <c r="C67" s="20" t="s">
        <v>419</v>
      </c>
      <c r="D67" s="20" t="s">
        <v>825</v>
      </c>
      <c r="E67" s="20" t="s">
        <v>828</v>
      </c>
      <c r="F67" s="22" t="s">
        <v>176</v>
      </c>
      <c r="G67" s="20" t="str">
        <f>_xlfn.DISPIMG("ID_E5515DDCFB0245CAA9C0AF39477EA0FB",1)</f>
        <v>=DISPIMG("ID_E5515DDCFB0245CAA9C0AF39477EA0FB",1)</v>
      </c>
      <c r="H67" s="26" t="s">
        <v>177</v>
      </c>
      <c r="I67" s="33"/>
      <c r="J67" s="34"/>
      <c r="K67" s="33"/>
      <c r="L67" s="33"/>
      <c r="M67" s="33"/>
      <c r="N67" s="23"/>
    </row>
    <row r="68" ht="74.1" customHeight="1" spans="1:14">
      <c r="A68" s="20">
        <v>62</v>
      </c>
      <c r="B68" s="20" t="s">
        <v>829</v>
      </c>
      <c r="C68" s="20" t="s">
        <v>419</v>
      </c>
      <c r="D68" s="20" t="s">
        <v>825</v>
      </c>
      <c r="E68" s="20" t="s">
        <v>830</v>
      </c>
      <c r="F68" s="22" t="s">
        <v>176</v>
      </c>
      <c r="G68" s="20" t="str">
        <f>_xlfn.DISPIMG("ID_26C86B2B769D40AE889440FD10D7F992",1)</f>
        <v>=DISPIMG("ID_26C86B2B769D40AE889440FD10D7F992",1)</v>
      </c>
      <c r="H68" s="26" t="s">
        <v>177</v>
      </c>
      <c r="I68" s="33"/>
      <c r="J68" s="34"/>
      <c r="K68" s="33"/>
      <c r="L68" s="33"/>
      <c r="M68" s="33"/>
      <c r="N68" s="23"/>
    </row>
    <row r="69" ht="74.1" customHeight="1" spans="1:14">
      <c r="A69" s="20">
        <v>63</v>
      </c>
      <c r="B69" s="20" t="s">
        <v>831</v>
      </c>
      <c r="C69" s="20" t="s">
        <v>419</v>
      </c>
      <c r="D69" s="20" t="s">
        <v>825</v>
      </c>
      <c r="E69" s="20" t="s">
        <v>832</v>
      </c>
      <c r="F69" s="22" t="s">
        <v>176</v>
      </c>
      <c r="G69" s="20" t="str">
        <f>_xlfn.DISPIMG("ID_088540D78154431D8FCFBCB9B530C5E8",1)</f>
        <v>=DISPIMG("ID_088540D78154431D8FCFBCB9B530C5E8",1)</v>
      </c>
      <c r="H69" s="26" t="s">
        <v>177</v>
      </c>
      <c r="I69" s="33"/>
      <c r="J69" s="34"/>
      <c r="K69" s="33"/>
      <c r="L69" s="33"/>
      <c r="M69" s="33"/>
      <c r="N69" s="23"/>
    </row>
    <row r="70" ht="74.1" customHeight="1" spans="1:14">
      <c r="A70" s="20">
        <v>64</v>
      </c>
      <c r="B70" s="20" t="s">
        <v>833</v>
      </c>
      <c r="C70" s="20" t="s">
        <v>419</v>
      </c>
      <c r="D70" s="20" t="s">
        <v>825</v>
      </c>
      <c r="E70" s="20" t="s">
        <v>834</v>
      </c>
      <c r="F70" s="22" t="s">
        <v>176</v>
      </c>
      <c r="G70" s="20" t="str">
        <f>_xlfn.DISPIMG("ID_F2BB1323B2344F4990DD41AA2E942579",1)</f>
        <v>=DISPIMG("ID_F2BB1323B2344F4990DD41AA2E942579",1)</v>
      </c>
      <c r="H70" s="26" t="s">
        <v>177</v>
      </c>
      <c r="I70" s="33"/>
      <c r="J70" s="34"/>
      <c r="K70" s="33"/>
      <c r="L70" s="33"/>
      <c r="M70" s="33"/>
      <c r="N70" s="23"/>
    </row>
    <row r="71" s="4" customFormat="1" ht="74.1" customHeight="1" spans="1:14">
      <c r="A71" s="20">
        <v>65</v>
      </c>
      <c r="B71" s="20" t="s">
        <v>835</v>
      </c>
      <c r="C71" s="20" t="s">
        <v>419</v>
      </c>
      <c r="D71" s="20" t="s">
        <v>194</v>
      </c>
      <c r="E71" s="20" t="s">
        <v>835</v>
      </c>
      <c r="F71" s="22" t="s">
        <v>836</v>
      </c>
      <c r="G71" s="22"/>
      <c r="H71" s="26"/>
      <c r="I71" s="33"/>
      <c r="J71" s="34"/>
      <c r="K71" s="33"/>
      <c r="L71" s="33"/>
      <c r="M71" s="33"/>
      <c r="N71" s="23"/>
    </row>
    <row r="72" s="4" customFormat="1" ht="74.1" customHeight="1" spans="1:14">
      <c r="A72" s="20">
        <v>66</v>
      </c>
      <c r="B72" s="20" t="s">
        <v>837</v>
      </c>
      <c r="C72" s="20"/>
      <c r="D72" s="20"/>
      <c r="E72" s="20" t="s">
        <v>498</v>
      </c>
      <c r="F72" s="22" t="s">
        <v>836</v>
      </c>
      <c r="G72" s="22"/>
      <c r="H72" s="26"/>
      <c r="I72" s="33"/>
      <c r="J72" s="34"/>
      <c r="K72" s="33"/>
      <c r="L72" s="33"/>
      <c r="M72" s="33"/>
      <c r="N72" s="23"/>
    </row>
    <row r="73" ht="72" customHeight="1" spans="1:14">
      <c r="A73" s="20">
        <v>67</v>
      </c>
      <c r="B73" s="20" t="s">
        <v>838</v>
      </c>
      <c r="C73" s="20" t="s">
        <v>419</v>
      </c>
      <c r="D73" s="20" t="s">
        <v>432</v>
      </c>
      <c r="E73" s="20" t="s">
        <v>839</v>
      </c>
      <c r="F73" s="22" t="s">
        <v>43</v>
      </c>
      <c r="G73" s="20" t="str">
        <f>_xlfn.DISPIMG("ID_FDF71DC9947A4C0594BBD9C00E43CA7A",1)</f>
        <v>=DISPIMG("ID_FDF71DC9947A4C0594BBD9C00E43CA7A",1)</v>
      </c>
      <c r="H73" s="23"/>
      <c r="I73" s="33"/>
      <c r="J73" s="34"/>
      <c r="K73" s="33"/>
      <c r="L73" s="33"/>
      <c r="M73" s="33"/>
      <c r="N73" s="23"/>
    </row>
    <row r="74" ht="72" customHeight="1" spans="1:14">
      <c r="A74" s="20">
        <v>68</v>
      </c>
      <c r="B74" s="20" t="s">
        <v>840</v>
      </c>
      <c r="C74" s="20" t="s">
        <v>419</v>
      </c>
      <c r="D74" s="20" t="s">
        <v>841</v>
      </c>
      <c r="E74" s="20" t="s">
        <v>842</v>
      </c>
      <c r="F74" s="22" t="s">
        <v>43</v>
      </c>
      <c r="G74" s="20"/>
      <c r="H74" s="26"/>
      <c r="I74" s="33"/>
      <c r="J74" s="34"/>
      <c r="K74" s="33"/>
      <c r="L74" s="33"/>
      <c r="M74" s="33"/>
      <c r="N74" s="23"/>
    </row>
    <row r="75" ht="127" customHeight="1" spans="1:14">
      <c r="A75" s="20">
        <v>69</v>
      </c>
      <c r="B75" s="20" t="s">
        <v>843</v>
      </c>
      <c r="C75" s="20" t="s">
        <v>419</v>
      </c>
      <c r="D75" s="20" t="s">
        <v>120</v>
      </c>
      <c r="E75" s="20" t="s">
        <v>844</v>
      </c>
      <c r="F75" s="22" t="s">
        <v>43</v>
      </c>
      <c r="G75" s="20" t="str">
        <f>_xlfn.DISPIMG("ID_34773B55A7E9427A87857CEBBBF170F4",1)</f>
        <v>=DISPIMG("ID_34773B55A7E9427A87857CEBBBF170F4",1)</v>
      </c>
      <c r="H75" s="23"/>
      <c r="I75" s="33"/>
      <c r="J75" s="34"/>
      <c r="K75" s="33"/>
      <c r="L75" s="33"/>
      <c r="M75" s="33"/>
      <c r="N75" s="23"/>
    </row>
    <row r="76" ht="72" customHeight="1" spans="1:14">
      <c r="A76" s="20">
        <v>70</v>
      </c>
      <c r="B76" s="20" t="s">
        <v>845</v>
      </c>
      <c r="C76" s="20" t="s">
        <v>419</v>
      </c>
      <c r="D76" s="20" t="s">
        <v>841</v>
      </c>
      <c r="E76" s="20" t="s">
        <v>846</v>
      </c>
      <c r="F76" s="22" t="s">
        <v>43</v>
      </c>
      <c r="G76" s="20" t="str">
        <f>_xlfn.DISPIMG("ID_00924FE246B941FEADFFFA65D9E96CDA",1)</f>
        <v>=DISPIMG("ID_00924FE246B941FEADFFFA65D9E96CDA",1)</v>
      </c>
      <c r="H76" s="26"/>
      <c r="I76" s="33"/>
      <c r="J76" s="34"/>
      <c r="K76" s="33"/>
      <c r="L76" s="33"/>
      <c r="M76" s="33"/>
      <c r="N76" s="23"/>
    </row>
    <row r="77" ht="72" customHeight="1" spans="1:14">
      <c r="A77" s="20">
        <v>71</v>
      </c>
      <c r="B77" s="20" t="s">
        <v>847</v>
      </c>
      <c r="C77" s="20" t="s">
        <v>419</v>
      </c>
      <c r="D77" s="20" t="s">
        <v>841</v>
      </c>
      <c r="E77" s="20" t="s">
        <v>848</v>
      </c>
      <c r="F77" s="22" t="s">
        <v>43</v>
      </c>
      <c r="G77" s="20"/>
      <c r="H77" s="26"/>
      <c r="I77" s="33"/>
      <c r="J77" s="34"/>
      <c r="K77" s="33"/>
      <c r="L77" s="33"/>
      <c r="M77" s="33"/>
      <c r="N77" s="23"/>
    </row>
    <row r="78" ht="72" customHeight="1" spans="1:14">
      <c r="A78" s="20">
        <v>72</v>
      </c>
      <c r="B78" s="20" t="s">
        <v>849</v>
      </c>
      <c r="C78" s="20" t="s">
        <v>419</v>
      </c>
      <c r="D78" s="20" t="s">
        <v>841</v>
      </c>
      <c r="E78" s="20" t="s">
        <v>850</v>
      </c>
      <c r="F78" s="22" t="s">
        <v>43</v>
      </c>
      <c r="G78" s="20"/>
      <c r="H78" s="26"/>
      <c r="I78" s="33"/>
      <c r="J78" s="34"/>
      <c r="K78" s="33"/>
      <c r="L78" s="33"/>
      <c r="M78" s="33"/>
      <c r="N78" s="23"/>
    </row>
    <row r="79" ht="72" customHeight="1" spans="1:14">
      <c r="A79" s="20">
        <v>73</v>
      </c>
      <c r="B79" s="20" t="s">
        <v>851</v>
      </c>
      <c r="C79" s="20" t="s">
        <v>576</v>
      </c>
      <c r="D79" s="20" t="s">
        <v>852</v>
      </c>
      <c r="E79" s="20" t="s">
        <v>853</v>
      </c>
      <c r="F79" s="22" t="s">
        <v>669</v>
      </c>
      <c r="G79" s="20" t="str">
        <f>_xlfn.DISPIMG("ID_E77C435B1A21457396DCD502EAD21157",1)</f>
        <v>=DISPIMG("ID_E77C435B1A21457396DCD502EAD21157",1)</v>
      </c>
      <c r="H79" s="23"/>
      <c r="I79" s="33"/>
      <c r="J79" s="34"/>
      <c r="K79" s="33"/>
      <c r="L79" s="33"/>
      <c r="M79" s="33"/>
      <c r="N79" s="23"/>
    </row>
    <row r="80" ht="72" customHeight="1" spans="1:14">
      <c r="A80" s="20">
        <v>74</v>
      </c>
      <c r="B80" s="20" t="s">
        <v>854</v>
      </c>
      <c r="C80" s="20" t="s">
        <v>343</v>
      </c>
      <c r="D80" s="20" t="s">
        <v>631</v>
      </c>
      <c r="E80" s="20" t="s">
        <v>855</v>
      </c>
      <c r="F80" s="22" t="s">
        <v>43</v>
      </c>
      <c r="G80" s="20" t="str">
        <f>_xlfn.DISPIMG("ID_5E3108122670432AA53707691E800C2C",1)</f>
        <v>=DISPIMG("ID_5E3108122670432AA53707691E800C2C",1)</v>
      </c>
      <c r="H80" s="26"/>
      <c r="I80" s="33"/>
      <c r="J80" s="34"/>
      <c r="K80" s="33"/>
      <c r="L80" s="33"/>
      <c r="M80" s="33"/>
      <c r="N80" s="23"/>
    </row>
    <row r="81" ht="72" customHeight="1" spans="1:14">
      <c r="A81" s="20">
        <v>75</v>
      </c>
      <c r="B81" s="20" t="s">
        <v>856</v>
      </c>
      <c r="C81" s="20" t="s">
        <v>343</v>
      </c>
      <c r="D81" s="20" t="s">
        <v>339</v>
      </c>
      <c r="E81" s="20" t="s">
        <v>857</v>
      </c>
      <c r="F81" s="22" t="s">
        <v>43</v>
      </c>
      <c r="G81" s="20" t="str">
        <f>_xlfn.DISPIMG("ID_45DD945B33F04B68AEB49809ADB2DDF7",1)</f>
        <v>=DISPIMG("ID_45DD945B33F04B68AEB49809ADB2DDF7",1)</v>
      </c>
      <c r="H81" s="23"/>
      <c r="I81" s="33"/>
      <c r="J81" s="34"/>
      <c r="K81" s="33"/>
      <c r="L81" s="33"/>
      <c r="M81" s="33"/>
      <c r="N81" s="23"/>
    </row>
    <row r="82" ht="72" customHeight="1" spans="1:14">
      <c r="A82" s="20">
        <v>76</v>
      </c>
      <c r="B82" s="20" t="s">
        <v>858</v>
      </c>
      <c r="C82" s="20" t="s">
        <v>343</v>
      </c>
      <c r="D82" s="20" t="s">
        <v>339</v>
      </c>
      <c r="E82" s="20" t="s">
        <v>859</v>
      </c>
      <c r="F82" s="22" t="s">
        <v>43</v>
      </c>
      <c r="G82" s="20" t="str">
        <f>_xlfn.DISPIMG("ID_AB2A3CD4DBBA46BD9F525F4DDD1898DA",1)</f>
        <v>=DISPIMG("ID_AB2A3CD4DBBA46BD9F525F4DDD1898DA",1)</v>
      </c>
      <c r="H82" s="23"/>
      <c r="I82" s="33"/>
      <c r="J82" s="34"/>
      <c r="K82" s="33"/>
      <c r="L82" s="33"/>
      <c r="M82" s="33"/>
      <c r="N82" s="23"/>
    </row>
    <row r="83" ht="58.2" customHeight="1" spans="1:14">
      <c r="A83" s="35" t="s">
        <v>688</v>
      </c>
      <c r="B83" s="36"/>
      <c r="C83" s="36"/>
      <c r="D83" s="36"/>
      <c r="E83" s="36"/>
      <c r="F83" s="36"/>
      <c r="G83" s="36"/>
      <c r="H83" s="37"/>
      <c r="I83" s="33">
        <f>SUM(I7:I82)</f>
        <v>0</v>
      </c>
      <c r="J83" s="38"/>
      <c r="K83" s="33">
        <f>SUM(K7:K82)</f>
        <v>0</v>
      </c>
      <c r="L83" s="33"/>
      <c r="M83" s="33"/>
      <c r="N83" s="23"/>
    </row>
  </sheetData>
  <autoFilter xmlns:etc="http://www.wps.cn/officeDocument/2017/etCustomData" ref="A6:N83" etc:filterBottomFollowUsedRange="0">
    <extLst/>
  </autoFilter>
  <mergeCells count="22">
    <mergeCell ref="A1:B1"/>
    <mergeCell ref="A2:N2"/>
    <mergeCell ref="A3:G3"/>
    <mergeCell ref="H3:I3"/>
    <mergeCell ref="I4:K4"/>
    <mergeCell ref="I5:K5"/>
    <mergeCell ref="A83:H83"/>
    <mergeCell ref="A4:A6"/>
    <mergeCell ref="B4:B6"/>
    <mergeCell ref="B7:B9"/>
    <mergeCell ref="C4:C6"/>
    <mergeCell ref="C7:C9"/>
    <mergeCell ref="C71:C72"/>
    <mergeCell ref="D4:D6"/>
    <mergeCell ref="D71:D72"/>
    <mergeCell ref="E4:E6"/>
    <mergeCell ref="F4:F6"/>
    <mergeCell ref="G4:G6"/>
    <mergeCell ref="H4:H6"/>
    <mergeCell ref="L4:L6"/>
    <mergeCell ref="M4:M6"/>
    <mergeCell ref="N4:N6"/>
  </mergeCells>
  <conditionalFormatting sqref="A7:A82">
    <cfRule type="duplicateValues" dxfId="0" priority="93"/>
  </conditionalFormatting>
  <pageMargins left="0.432638888888889" right="0.393055555555556" top="0.354166666666667" bottom="0.472222222222222" header="0.298611111111111" footer="0.298611111111111"/>
  <pageSetup paperSize="9" scale="41" fitToHeight="0" orientation="landscape" horizontalDpi="600"/>
  <headerFooter>
    <oddFooter>&amp;L&amp;"宋体"&amp;B备注:供应商须对附件内清单所有项进行报价，如无法报价须在备注栏标注清楚无法报价原因。如对清单项规格、型号、品牌等有疑义，请在备注栏处详细说明；如清单项无规格/型号或品牌等，可参照政府单位、企事业单位员工宿舍工程耗材标准填写规格/型号或品牌等。&amp;R&amp;"仿宋"&amp;B&amp;P/&amp;N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表1  常用项</vt:lpstr>
      <vt:lpstr>表2  非常用项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周珣</dc:creator>
  <cp:lastModifiedBy>liyun</cp:lastModifiedBy>
  <dcterms:created xsi:type="dcterms:W3CDTF">2025-06-13T16:44:00Z</dcterms:created>
  <dcterms:modified xsi:type="dcterms:W3CDTF">2026-06-01T02:19:42Z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2AC07ECC379D4E64A6B403452E0A6786_13</vt:lpwstr>
  </property>
  <property fmtid="{D5CDD505-2E9C-101B-9397-08002B2CF9AE}" pid="3" name="KSOProductBuildVer">
    <vt:lpwstr>2052-12.1.0.21171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