
<file path=[Content_Types].xml><?xml version="1.0" encoding="utf-8"?>
<Types xmlns="http://schemas.openxmlformats.org/package/2006/content-types">
  <Default Extension="vml" ContentType="application/vnd.openxmlformats-officedocument.vmlDrawing"/>
  <Default Extension="xlsx" ContentType="application/vnd.openxmlformats-officedocument.spreadsheetml.sheet"/>
  <Default Extension="bin" ContentType="application/vnd.openxmlformats-officedocument.oleObject"/>
  <Default Extension="jpeg" ContentType="image/jpeg"/>
  <Default Extension="JPG" ContentType="image/.jpg"/>
  <Default Extension="png" ContentType="image/png"/>
  <Default Extension="emf" ContentType="image/x-emf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9868" windowHeight="13380" tabRatio="765"/>
  </bookViews>
  <sheets>
    <sheet name="汇总" sheetId="35" r:id="rId1"/>
    <sheet name="厨房" sheetId="24" r:id="rId2"/>
    <sheet name="管事" sheetId="26" r:id="rId3"/>
    <sheet name="食安" sheetId="33" r:id="rId4"/>
    <sheet name="会议酒店-食安" sheetId="38" r:id="rId5"/>
    <sheet name="物业-房务部" sheetId="27" r:id="rId6"/>
    <sheet name="工程-AV" sheetId="29" r:id="rId7"/>
    <sheet name="数字科创部" sheetId="28" r:id="rId8"/>
    <sheet name="员工餐厅-人事后勤" sheetId="34" r:id="rId9"/>
    <sheet name="会议中心-安委办" sheetId="36" r:id="rId10"/>
    <sheet name="会议酒店-安委办" sheetId="37" r:id="rId11"/>
  </sheets>
  <definedNames>
    <definedName name="_____pc27" localSheetId="1">#REF!</definedName>
  </definedNames>
  <calcPr calcId="191029" fullPrecision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11" name="ID_BB49CFAD5F0D4C1B9AF3654BF7A767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478520" y="1143000"/>
          <a:ext cx="1330960" cy="929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8244AAC532A646828766A63D9CA45A4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505190" y="2073910"/>
          <a:ext cx="1330960" cy="929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D4C7A53AE5FA4DDB82D394BAE0B59FA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458200" y="3160395"/>
          <a:ext cx="1330960" cy="929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79EA9B45BC70442B849361EF52B69CB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515985" y="4194810"/>
          <a:ext cx="1226185" cy="878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6A46694104F7485DB4C8532787FA3FB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462010" y="5184775"/>
          <a:ext cx="1413510" cy="829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48075AD431DC4D58804BF675676EE97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461375" y="6285230"/>
          <a:ext cx="1330960" cy="929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020BD60A5E8945B5A390593A9DF76E6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448675" y="7356475"/>
          <a:ext cx="1466215" cy="774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275AEB5AE0FF4D18A1A74EC90098968D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751570" y="8265795"/>
          <a:ext cx="862965" cy="723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52BF9C9BE1BE4314A1C4D0F7ABB0E85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14865" y="91673680"/>
          <a:ext cx="1529080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B4CD754EFAF749F99B26F5E3B4CD156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94240" y="92686505"/>
          <a:ext cx="1316355" cy="7486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FBFF9D0282404E6980D6E6D5EB5001FC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54235" y="90660855"/>
          <a:ext cx="1374775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3243BF6F4DC7452DAC6B4A7EF157595B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85985" y="89574370"/>
          <a:ext cx="1342390" cy="8274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F028E8AA6C5D47EBAC5A4D1F7223DBD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61220" y="87563960"/>
          <a:ext cx="1423035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1F4F3D752E914DA6BB7E7DE60BD31BA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54870" y="86514305"/>
          <a:ext cx="1398270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862F0F0F05484BCA92B1092C3536C8EC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03130" y="85500210"/>
          <a:ext cx="1369695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3A29451365C34D1CB5A972E945B5184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39960" y="84472780"/>
          <a:ext cx="1343660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E6F8136962704A1EB18ADC37A8E4CB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92970" y="83444080"/>
          <a:ext cx="1358900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3B6E0699F49C418D90220C7692CB09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44710" y="82414110"/>
          <a:ext cx="1417320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B0378C085CE6439B9525780DFAA1828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55505" y="81386680"/>
          <a:ext cx="1406525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" name="ID_85273E32D1B94EE0AE5EC3B87EA9026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49790" y="80357980"/>
          <a:ext cx="1412240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437376339C0C48C5834866697A05A95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54870" y="79332455"/>
          <a:ext cx="1412240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92EFF6E0631740D1BBBF59052D48F50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14230" y="78300580"/>
          <a:ext cx="1423035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5DFA36DCDA8741BF8829EF3C5D70BA1B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97415" y="77266800"/>
          <a:ext cx="1369060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A570C5B0AF9347A6923EB743F3FEC30B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45345" y="76226035"/>
          <a:ext cx="1358900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9D6BEEA58607489099FC6E473554D47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14230" y="75214480"/>
          <a:ext cx="1442720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741B3AF242724EB1989EF8BB8068F28F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23120" y="74164190"/>
          <a:ext cx="1403985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A936C3EBA1F54BECBF1D4C01D0EA793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50425" y="73139935"/>
          <a:ext cx="1410970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111820FC9FC74E50B152A1107C5D51A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19640" y="72128380"/>
          <a:ext cx="1342390" cy="72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39C0DEB3E0C24CEDA89F54B350835782" descr="9081f8b6138463993e3712df9bb35f7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829800" y="105013125"/>
          <a:ext cx="1117600" cy="880110"/>
        </a:xfrm>
        <a:prstGeom prst="rect">
          <a:avLst/>
        </a:prstGeom>
      </xdr:spPr>
    </xdr:pic>
  </etc:cellImage>
  <etc:cellImage>
    <xdr:pic>
      <xdr:nvPicPr>
        <xdr:cNvPr id="18" name="ID_3C4BD353B91B4A5EB3AC487188F88A3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705340" y="105956100"/>
          <a:ext cx="1676400" cy="800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7843A583C5754FB5B25F51B918420AC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705340" y="106984800"/>
          <a:ext cx="1876425" cy="876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36CD51C66F3B49F78677DC7375BEB17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705340" y="108013500"/>
          <a:ext cx="1843405" cy="8432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0CD2A8612EA54129B8E76529A9B18C4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705340" y="109042200"/>
          <a:ext cx="1843405" cy="538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1F8B45589D73422588DB2A3E39A33B9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705340" y="110070900"/>
          <a:ext cx="1871980" cy="500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975D80D3FAB745F996F52677203FD50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705340" y="111099600"/>
          <a:ext cx="1843405" cy="805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D2282B502EEA4489858CACBDB0993B6C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705340" y="112128300"/>
          <a:ext cx="1828800" cy="685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A38A0C67D73C49AF928CB576E6690A1A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705340" y="113157000"/>
          <a:ext cx="1695450" cy="805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F7C16B1461344DA28DFB5568B1DF383A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752965" y="46449615"/>
          <a:ext cx="1266825" cy="710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867A5D7AC06F4ABBBBAB2CE6CCBE30FD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945370" y="7935595"/>
          <a:ext cx="2468245" cy="1012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5887198025AD4B3F91733037B0CD1F6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0057130" y="9128125"/>
          <a:ext cx="2131060" cy="941070"/>
        </a:xfrm>
        <a:prstGeom prst="rect">
          <a:avLst/>
        </a:prstGeom>
      </xdr:spPr>
    </xdr:pic>
  </etc:cellImage>
  <etc:cellImage>
    <xdr:pic>
      <xdr:nvPicPr>
        <xdr:cNvPr id="6" name="ID_FEB4A60C772449EEB7C1CBD6C046839B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845040" y="10960735"/>
          <a:ext cx="2520950" cy="1148715"/>
        </a:xfrm>
        <a:prstGeom prst="rect">
          <a:avLst/>
        </a:prstGeom>
      </xdr:spPr>
    </xdr:pic>
  </etc:cellImage>
  <etc:cellImage>
    <xdr:pic>
      <xdr:nvPicPr>
        <xdr:cNvPr id="7" name="ID_156643C75F054122A3B90D0519FF1D1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057130" y="11983085"/>
          <a:ext cx="1838325" cy="888365"/>
        </a:xfrm>
        <a:prstGeom prst="rect">
          <a:avLst/>
        </a:prstGeom>
      </xdr:spPr>
    </xdr:pic>
  </etc:cellImage>
  <etc:cellImage>
    <xdr:pic>
      <xdr:nvPicPr>
        <xdr:cNvPr id="11" name="ID_F63E9397B35A4561ABD52BD2724152CE" descr="cb39e82b48aaf186fcedb4e5d8df952e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029825" y="13711555"/>
          <a:ext cx="2202815" cy="798830"/>
        </a:xfrm>
        <a:prstGeom prst="rect">
          <a:avLst/>
        </a:prstGeom>
      </xdr:spPr>
    </xdr:pic>
  </etc:cellImage>
  <etc:cellImage>
    <xdr:pic>
      <xdr:nvPicPr>
        <xdr:cNvPr id="14" name="ID_67CF321263A04A058622FB8E58FD995B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952865" y="4567555"/>
          <a:ext cx="914400" cy="885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6A3B9E2C3C3646ABA110800232FC9B9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150985" y="5704840"/>
          <a:ext cx="861060" cy="693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89C8654178404630BFFFE9F597FF252D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083040" y="12432030"/>
          <a:ext cx="1042670" cy="8597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ED2BDEE0901C4E379B83DA3BDF8DCF6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029065" y="6936740"/>
          <a:ext cx="974725" cy="882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36B33FAE16544974830180868078150C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976360" y="10612120"/>
          <a:ext cx="1149350" cy="960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96ADBEFFB5BF41888A80161292832BA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9022715" y="8763635"/>
          <a:ext cx="1096645" cy="8832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850185DDF5ED498DBEDFB34239D6F1DB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380730" y="21969095"/>
          <a:ext cx="1266825" cy="710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86FE4E26E6944BCE8F2BD8463DAA750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458200" y="20365720"/>
          <a:ext cx="1283970" cy="7886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FC80104268994CA5BE76293AD6E6749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373110" y="37574220"/>
          <a:ext cx="2378075" cy="17957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D93BE0CDB6F0474DAAB0B6B3A57A787A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353425" y="24389080"/>
          <a:ext cx="1241425" cy="553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EA38F587358944A6921861886D73602F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368030" y="23362285"/>
          <a:ext cx="1241425" cy="553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F1E40BFEC6CF40CE931DFE4332AAFBB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401685" y="27375485"/>
          <a:ext cx="1241425" cy="553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0701281CADE346DFB75726B5F13182FF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335010" y="26405840"/>
          <a:ext cx="1241425" cy="553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40DE2C77BF73490B91E9CD95D1AD898A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357235" y="25391110"/>
          <a:ext cx="1241425" cy="553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8EF030D7CB004F428473A844DC09241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525510" y="34316670"/>
          <a:ext cx="862965" cy="723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0B133F67FCE64A35B4924F633501AE4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543925" y="35385375"/>
          <a:ext cx="862965" cy="723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9364D84809E844499973845C032512E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571230" y="33274000"/>
          <a:ext cx="862965" cy="723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0592B9EA90E3429082247B9D136AA4D9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8747125" y="3949700"/>
          <a:ext cx="1163320" cy="504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DF156C74E7024AAFA1B39E4F3083703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754745" y="2641600"/>
          <a:ext cx="1134745" cy="542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F148A71A368A48558D7E38902A25E22F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626475" y="31287720"/>
          <a:ext cx="862965" cy="723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573440D99BD7450C912B991A7418B6B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503285" y="18990945"/>
          <a:ext cx="1630680" cy="1264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5DAA27CF0B4A4EF28AF6B5598EA4CE0D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590280" y="32272605"/>
          <a:ext cx="862965" cy="723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A97C837F3023455287A65F790538541C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8724265" y="3276600"/>
          <a:ext cx="1145540" cy="5067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F42EFB7614C34F0DA460E3C9D3C475BE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495030" y="13852525"/>
          <a:ext cx="2271395" cy="14916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66423A46584C4FB19984486275321399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4620875" y="64942720"/>
          <a:ext cx="1814195" cy="878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98085F99ED464A6D91281CBC2DA5CC76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449945" y="17336135"/>
          <a:ext cx="1706880" cy="1455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C2A6142B64FF46DD9AB7721ECC7B657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449945" y="15692755"/>
          <a:ext cx="1722120" cy="1371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9FFDE16045B04C838FB66267F8EF598B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8761730" y="2006600"/>
          <a:ext cx="1111250" cy="539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5688A66A3E54414C91AF276421AF1D5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8761730" y="1394460"/>
          <a:ext cx="1115695" cy="5035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3F75974494764BF38FB25EBCAC769C6B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8747125" y="713105"/>
          <a:ext cx="1115695" cy="5359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27FB79D3680545BC9B75840ABB9AE076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116695" y="36522025"/>
          <a:ext cx="1216660" cy="731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72B8E9102C3140B58F63E5D44C0D37B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1536680" y="71175880"/>
          <a:ext cx="988060" cy="7137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15C9A1B58D174A5BA5073A03EB39A0D6" descr="马桶"/>
        <xdr:cNvPicPr/>
      </xdr:nvPicPr>
      <xdr:blipFill>
        <a:blip r:embed="rId44"/>
        <a:stretch>
          <a:fillRect/>
        </a:stretch>
      </xdr:blipFill>
      <xdr:spPr>
        <a:xfrm>
          <a:off x="0" y="0"/>
          <a:ext cx="2851150" cy="1604010"/>
        </a:xfrm>
        <a:prstGeom prst="rect">
          <a:avLst/>
        </a:prstGeom>
      </xdr:spPr>
    </xdr:pic>
  </etc:cellImage>
  <etc:cellImage>
    <xdr:pic>
      <xdr:nvPicPr>
        <xdr:cNvPr id="34" name="ID_E845DF0E2993496594D7E5F5F23CFF12" descr="男更"/>
        <xdr:cNvPicPr/>
      </xdr:nvPicPr>
      <xdr:blipFill>
        <a:blip r:embed="rId45"/>
        <a:stretch>
          <a:fillRect/>
        </a:stretch>
      </xdr:blipFill>
      <xdr:spPr>
        <a:xfrm>
          <a:off x="0" y="0"/>
          <a:ext cx="1716405" cy="1845310"/>
        </a:xfrm>
        <a:prstGeom prst="rect">
          <a:avLst/>
        </a:prstGeom>
      </xdr:spPr>
    </xdr:pic>
  </etc:cellImage>
  <etc:cellImage>
    <xdr:pic>
      <xdr:nvPicPr>
        <xdr:cNvPr id="35" name="ID_03F26A886BFE408AB5EBFF4270F03889" descr="淋浴间"/>
        <xdr:cNvPicPr/>
      </xdr:nvPicPr>
      <xdr:blipFill>
        <a:blip r:embed="rId46"/>
        <a:stretch>
          <a:fillRect/>
        </a:stretch>
      </xdr:blipFill>
      <xdr:spPr>
        <a:xfrm>
          <a:off x="0" y="0"/>
          <a:ext cx="2364740" cy="3042285"/>
        </a:xfrm>
        <a:prstGeom prst="rect">
          <a:avLst/>
        </a:prstGeom>
      </xdr:spPr>
    </xdr:pic>
  </etc:cellImage>
  <etc:cellImage>
    <xdr:pic>
      <xdr:nvPicPr>
        <xdr:cNvPr id="36" name="ID_565717C7DD8D4740AC6DEE89248C0A46" descr="请保管好"/>
        <xdr:cNvPicPr/>
      </xdr:nvPicPr>
      <xdr:blipFill>
        <a:blip r:embed="rId47"/>
        <a:stretch>
          <a:fillRect/>
        </a:stretch>
      </xdr:blipFill>
      <xdr:spPr>
        <a:xfrm>
          <a:off x="0" y="0"/>
          <a:ext cx="1757680" cy="2368550"/>
        </a:xfrm>
        <a:prstGeom prst="rect">
          <a:avLst/>
        </a:prstGeom>
      </xdr:spPr>
    </xdr:pic>
  </etc:cellImage>
  <etc:cellImage>
    <xdr:pic>
      <xdr:nvPicPr>
        <xdr:cNvPr id="37" name="ID_FDD35ED7B46B4579AEE2464E5929DAC1" descr="女更"/>
        <xdr:cNvPicPr/>
      </xdr:nvPicPr>
      <xdr:blipFill>
        <a:blip r:embed="rId48"/>
        <a:stretch>
          <a:fillRect/>
        </a:stretch>
      </xdr:blipFill>
      <xdr:spPr>
        <a:xfrm>
          <a:off x="0" y="0"/>
          <a:ext cx="1670685" cy="1840865"/>
        </a:xfrm>
        <a:prstGeom prst="rect">
          <a:avLst/>
        </a:prstGeom>
      </xdr:spPr>
    </xdr:pic>
  </etc:cellImage>
  <etc:cellImage>
    <xdr:pic>
      <xdr:nvPicPr>
        <xdr:cNvPr id="38" name="ID_B101297E2E51447EAA01C53069595A68" descr="贴近文明"/>
        <xdr:cNvPicPr/>
      </xdr:nvPicPr>
      <xdr:blipFill>
        <a:blip r:embed="rId49"/>
        <a:stretch>
          <a:fillRect/>
        </a:stretch>
      </xdr:blipFill>
      <xdr:spPr>
        <a:xfrm>
          <a:off x="0" y="0"/>
          <a:ext cx="1612265" cy="2181860"/>
        </a:xfrm>
        <a:prstGeom prst="rect">
          <a:avLst/>
        </a:prstGeom>
      </xdr:spPr>
    </xdr:pic>
  </etc:cellImage>
  <etc:cellImage>
    <xdr:pic>
      <xdr:nvPicPr>
        <xdr:cNvPr id="42" name="ID_A638D6BCE0F74B6A9F1D2FCB56ECE579" descr="便后"/>
        <xdr:cNvPicPr/>
      </xdr:nvPicPr>
      <xdr:blipFill>
        <a:blip r:embed="rId50"/>
        <a:stretch>
          <a:fillRect/>
        </a:stretch>
      </xdr:blipFill>
      <xdr:spPr>
        <a:xfrm>
          <a:off x="0" y="0"/>
          <a:ext cx="1778635" cy="2372995"/>
        </a:xfrm>
        <a:prstGeom prst="rect">
          <a:avLst/>
        </a:prstGeom>
      </xdr:spPr>
    </xdr:pic>
  </etc:cellImage>
  <etc:cellImage>
    <xdr:pic>
      <xdr:nvPicPr>
        <xdr:cNvPr id="43" name="ID_AC70958FB27E4BD5B8F12CFFC1F01648" descr="保持此门"/>
        <xdr:cNvPicPr/>
      </xdr:nvPicPr>
      <xdr:blipFill>
        <a:blip r:embed="rId51"/>
        <a:stretch>
          <a:fillRect/>
        </a:stretch>
      </xdr:blipFill>
      <xdr:spPr>
        <a:xfrm>
          <a:off x="0" y="0"/>
          <a:ext cx="1770380" cy="1329690"/>
        </a:xfrm>
        <a:prstGeom prst="rect">
          <a:avLst/>
        </a:prstGeom>
      </xdr:spPr>
    </xdr:pic>
  </etc:cellImage>
  <etc:cellImage>
    <xdr:pic>
      <xdr:nvPicPr>
        <xdr:cNvPr id="44" name="ID_34F2FE81843345A4BD92EDBAB938B1AD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813935" y="4000500"/>
          <a:ext cx="4152900" cy="1590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5B4DAF8F043A4FA2A6B9B56A53FE8575" descr="放回架子"/>
        <xdr:cNvPicPr/>
      </xdr:nvPicPr>
      <xdr:blipFill>
        <a:blip r:embed="rId53"/>
        <a:stretch>
          <a:fillRect/>
        </a:stretch>
      </xdr:blipFill>
      <xdr:spPr>
        <a:xfrm>
          <a:off x="0" y="0"/>
          <a:ext cx="1691640" cy="1316990"/>
        </a:xfrm>
        <a:prstGeom prst="rect">
          <a:avLst/>
        </a:prstGeom>
      </xdr:spPr>
    </xdr:pic>
  </etc:cellImage>
  <etc:cellImage>
    <xdr:pic>
      <xdr:nvPicPr>
        <xdr:cNvPr id="52" name="ID_EBD9843463194712BAA7A1D9F4B32C2C" descr="小心玻璃"/>
        <xdr:cNvPicPr/>
      </xdr:nvPicPr>
      <xdr:blipFill>
        <a:blip r:embed="rId54"/>
        <a:stretch>
          <a:fillRect/>
        </a:stretch>
      </xdr:blipFill>
      <xdr:spPr>
        <a:xfrm>
          <a:off x="0" y="0"/>
          <a:ext cx="1550035" cy="2111375"/>
        </a:xfrm>
        <a:prstGeom prst="rect">
          <a:avLst/>
        </a:prstGeom>
      </xdr:spPr>
    </xdr:pic>
  </etc:cellImage>
  <etc:cellImage>
    <xdr:pic>
      <xdr:nvPicPr>
        <xdr:cNvPr id="53" name="ID_4232CCA9DF674835BA0CD759A69166C8" descr="请勿吸烟"/>
        <xdr:cNvPicPr/>
      </xdr:nvPicPr>
      <xdr:blipFill>
        <a:blip r:embed="rId55"/>
        <a:stretch>
          <a:fillRect/>
        </a:stretch>
      </xdr:blipFill>
      <xdr:spPr>
        <a:xfrm>
          <a:off x="0" y="0"/>
          <a:ext cx="1570990" cy="2160905"/>
        </a:xfrm>
        <a:prstGeom prst="rect">
          <a:avLst/>
        </a:prstGeom>
      </xdr:spPr>
    </xdr:pic>
  </etc:cellImage>
  <etc:cellImage>
    <xdr:pic>
      <xdr:nvPicPr>
        <xdr:cNvPr id="54" name="ID_D8FCD5EDED33435AB945DD9248A00BEA" descr="小心地滑"/>
        <xdr:cNvPicPr/>
      </xdr:nvPicPr>
      <xdr:blipFill>
        <a:blip r:embed="rId56"/>
        <a:stretch>
          <a:fillRect/>
        </a:stretch>
      </xdr:blipFill>
      <xdr:spPr>
        <a:xfrm>
          <a:off x="0" y="0"/>
          <a:ext cx="1628775" cy="2219325"/>
        </a:xfrm>
        <a:prstGeom prst="rect">
          <a:avLst/>
        </a:prstGeom>
      </xdr:spPr>
    </xdr:pic>
  </etc:cellImage>
  <etc:cellImage>
    <xdr:pic>
      <xdr:nvPicPr>
        <xdr:cNvPr id="55" name="ID_05B600ABC8134B729D255F11760D1055" descr="小心触电"/>
        <xdr:cNvPicPr/>
      </xdr:nvPicPr>
      <xdr:blipFill>
        <a:blip r:embed="rId57"/>
        <a:stretch>
          <a:fillRect/>
        </a:stretch>
      </xdr:blipFill>
      <xdr:spPr>
        <a:xfrm>
          <a:off x="0" y="0"/>
          <a:ext cx="1250950" cy="1708150"/>
        </a:xfrm>
        <a:prstGeom prst="rect">
          <a:avLst/>
        </a:prstGeom>
      </xdr:spPr>
    </xdr:pic>
  </etc:cellImage>
  <etc:cellImage>
    <xdr:pic>
      <xdr:nvPicPr>
        <xdr:cNvPr id="56" name="ID_72092E204D6F4C9894277002C768C137" descr="小心台阶"/>
        <xdr:cNvPicPr/>
      </xdr:nvPicPr>
      <xdr:blipFill>
        <a:blip r:embed="rId58"/>
        <a:stretch>
          <a:fillRect/>
        </a:stretch>
      </xdr:blipFill>
      <xdr:spPr>
        <a:xfrm>
          <a:off x="0" y="0"/>
          <a:ext cx="1654175" cy="1242695"/>
        </a:xfrm>
        <a:prstGeom prst="rect">
          <a:avLst/>
        </a:prstGeom>
      </xdr:spPr>
    </xdr:pic>
  </etc:cellImage>
  <etc:cellImage>
    <xdr:pic>
      <xdr:nvPicPr>
        <xdr:cNvPr id="67" name="ID_F8C17E32A60A49F6AA082B21D2DACBD6" descr="微笑"/>
        <xdr:cNvPicPr/>
      </xdr:nvPicPr>
      <xdr:blipFill>
        <a:blip r:embed="rId59"/>
        <a:stretch>
          <a:fillRect/>
        </a:stretch>
      </xdr:blipFill>
      <xdr:spPr>
        <a:xfrm>
          <a:off x="0" y="0"/>
          <a:ext cx="2339975" cy="1757680"/>
        </a:xfrm>
        <a:prstGeom prst="rect">
          <a:avLst/>
        </a:prstGeom>
      </xdr:spPr>
    </xdr:pic>
  </etc:cellImage>
  <etc:cellImage>
    <xdr:pic>
      <xdr:nvPicPr>
        <xdr:cNvPr id="74" name="ID_BC70160058A248B393B34433935C57ED" descr="请勿触摸"/>
        <xdr:cNvPicPr/>
      </xdr:nvPicPr>
      <xdr:blipFill>
        <a:blip r:embed="rId60"/>
        <a:stretch>
          <a:fillRect/>
        </a:stretch>
      </xdr:blipFill>
      <xdr:spPr>
        <a:xfrm>
          <a:off x="0" y="0"/>
          <a:ext cx="2152650" cy="1209040"/>
        </a:xfrm>
        <a:prstGeom prst="rect">
          <a:avLst/>
        </a:prstGeom>
      </xdr:spPr>
    </xdr:pic>
  </etc:cellImage>
  <etc:cellImage>
    <xdr:pic>
      <xdr:nvPicPr>
        <xdr:cNvPr id="80" name="ID_2135382C537742A8926261AEBB168419" descr="笑口常开"/>
        <xdr:cNvPicPr/>
      </xdr:nvPicPr>
      <xdr:blipFill>
        <a:blip r:embed="rId61"/>
        <a:stretch>
          <a:fillRect/>
        </a:stretch>
      </xdr:blipFill>
      <xdr:spPr>
        <a:xfrm>
          <a:off x="0" y="0"/>
          <a:ext cx="2322830" cy="1741170"/>
        </a:xfrm>
        <a:prstGeom prst="rect">
          <a:avLst/>
        </a:prstGeom>
      </xdr:spPr>
    </xdr:pic>
  </etc:cellImage>
  <etc:cellImage>
    <xdr:pic>
      <xdr:nvPicPr>
        <xdr:cNvPr id="87" name="ID_B81765561D0B469BB2996AA183564B68" descr="cc2675533b793144c93ccebc846617be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 flipH="1">
          <a:off x="12490450" y="588645"/>
          <a:ext cx="1463675" cy="1014095"/>
        </a:xfrm>
        <a:prstGeom prst="rect">
          <a:avLst/>
        </a:prstGeom>
      </xdr:spPr>
    </xdr:pic>
  </etc:cellImage>
  <etc:cellImage>
    <xdr:pic>
      <xdr:nvPicPr>
        <xdr:cNvPr id="88" name="ID_475ED07B062C4FE69874E98B811FD045" descr="20beaadb62bc9ece0729e80935f10a3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2678410" y="1776730"/>
          <a:ext cx="1325880" cy="2351405"/>
        </a:xfrm>
        <a:prstGeom prst="rect">
          <a:avLst/>
        </a:prstGeom>
      </xdr:spPr>
    </xdr:pic>
  </etc:cellImage>
  <etc:cellImage>
    <xdr:pic>
      <xdr:nvPicPr>
        <xdr:cNvPr id="89" name="ID_030AB12CAF8B4E6D96721D3AE4287497" descr="ada6255124c0341302994df0b586888c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2550140" y="2939415"/>
          <a:ext cx="1553845" cy="1553845"/>
        </a:xfrm>
        <a:prstGeom prst="rect">
          <a:avLst/>
        </a:prstGeom>
      </xdr:spPr>
    </xdr:pic>
  </etc:cellImage>
  <etc:cellImage>
    <xdr:pic>
      <xdr:nvPicPr>
        <xdr:cNvPr id="90" name="ID_B78AD01B8B954BEB936A1D51C97E610E" descr="9603d33777fd7b80b16091445542b66f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914890" y="33842325"/>
          <a:ext cx="666115" cy="2394585"/>
        </a:xfrm>
        <a:prstGeom prst="rect">
          <a:avLst/>
        </a:prstGeom>
      </xdr:spPr>
    </xdr:pic>
  </etc:cellImage>
  <etc:cellImage>
    <xdr:pic>
      <xdr:nvPicPr>
        <xdr:cNvPr id="98" name="ID_23125E06544641789ADB0803BAAC0E1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0020935" y="26840815"/>
          <a:ext cx="1073785" cy="8058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E23F3A8A29FF4A7A962C58CE0355A05D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528175" y="10170795"/>
          <a:ext cx="2000250" cy="857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4A9594BE0DA24CF6814D2995321DC3F0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0175875" y="34743390"/>
          <a:ext cx="730885" cy="8134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63A753CBF8014A798F53C6EE31A4E75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9495790" y="12821920"/>
          <a:ext cx="2118360" cy="848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F1AB571AAC94E63B0501A40D65CC4AB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2486660" y="31870650"/>
          <a:ext cx="10772775" cy="7581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05E6E99C2F5F41B5A8FFD002567D3595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2486660" y="27861895"/>
          <a:ext cx="13439775" cy="9353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011628251D7B4B75A05EE290F2599BF4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2486660" y="25956895"/>
          <a:ext cx="13601700" cy="9486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831B62D40FDA473C815E9762F704F28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2486660" y="25321895"/>
          <a:ext cx="13620750" cy="9353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3175DA0F33F5426FAB39F67F93FDB24D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2486660" y="24686895"/>
          <a:ext cx="13639800" cy="9486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A24E164D1D1A4DFDB42E0FD136A8EC20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2486660" y="33140650"/>
          <a:ext cx="108204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9492611128B84462A7180C829299D61F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2486660" y="23416895"/>
          <a:ext cx="13535025" cy="942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1F5C5DF31E564C6BBF8EBDB95EB8D3D7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2486660" y="22781895"/>
          <a:ext cx="13535025" cy="942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A22B9D4B7D874272996925AE87AC8E3F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2486660" y="22146895"/>
          <a:ext cx="13554075" cy="9315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939FB877C456479DA0B4068E9B825672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2486660" y="20241895"/>
          <a:ext cx="13554075" cy="9401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CEDDD99949A1456CAF13065647735D2B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2486660" y="16431895"/>
          <a:ext cx="13735050" cy="9467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C0110C80AF484622AB663653B864754E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2486660" y="33775650"/>
          <a:ext cx="10772775" cy="7648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88B8AD7117F64A8692CBC1E94DCF63AC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2486660" y="15796895"/>
          <a:ext cx="13573125" cy="9267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9C691A27F12A46C69957EC820CB89D75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2486660" y="27226895"/>
          <a:ext cx="13420725" cy="9372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7A1884164E014D819CADD7679B32CFCF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2486660" y="15161895"/>
          <a:ext cx="11439525" cy="8048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6C8C834CB0F6424886AE2128E9366C86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2486660" y="18971895"/>
          <a:ext cx="13535025" cy="9439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E643A7ED856342ACB3D28EF02EA94AB7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2486660" y="17066895"/>
          <a:ext cx="13487400" cy="9439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8580101B61DA4A308EA11A38E6152088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2486660" y="10716895"/>
          <a:ext cx="13039725" cy="7486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60B4F059F2D04086BC0F3F2E564B7593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2486660" y="16431895"/>
          <a:ext cx="11249025" cy="7839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5ADA2804A22B4D0AB14134F9D04A7159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2486660" y="10072370"/>
          <a:ext cx="13173075" cy="7439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A3BB1958E2734D75BD3C93C8F37EA99A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2486660" y="21511895"/>
          <a:ext cx="13668375" cy="9353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F31A3A0914AA480A9F6DB9D30176DA57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2486660" y="10081895"/>
          <a:ext cx="3096895" cy="4125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072411F20F0C4CEBA9C7ECE3E2457B8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2486660" y="3087370"/>
          <a:ext cx="13887450" cy="7686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03D7B3B8E7D44BDCB22D7BA3D3F07E7B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2486660" y="990727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9ADE3FCBBB294CB9824622F673CD6479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2486660" y="26348055"/>
          <a:ext cx="14116050" cy="9839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DAD8F58E873A4264BD3CE7C3550B174B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2486660" y="5636895"/>
          <a:ext cx="13315950" cy="7372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7E90969A294C44659C4D69FF7CCF5F61" descr="f35255b1b8a8b696fad1ea6e4289db33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2165985" y="32193230"/>
          <a:ext cx="5569585" cy="7705725"/>
        </a:xfrm>
        <a:prstGeom prst="rect">
          <a:avLst/>
        </a:prstGeom>
      </xdr:spPr>
    </xdr:pic>
  </etc:cellImage>
  <etc:cellImage>
    <xdr:pic>
      <xdr:nvPicPr>
        <xdr:cNvPr id="130" name="ID_3E39AB54FD174029AB0EF00FC4C45F08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2486660" y="32505650"/>
          <a:ext cx="10820400" cy="7448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1" name="ID_CBA73AFBE6F14A319123901DF2AF651B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2486660" y="20876895"/>
          <a:ext cx="13573125" cy="942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2" name="ID_CB733B70703549F09CC24173C275F781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2486660" y="4992370"/>
          <a:ext cx="13068300" cy="7867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3" name="ID_07D955158A0048DDBDE1AF9F6422082C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2486660" y="26591895"/>
          <a:ext cx="13601700" cy="9315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4" name="ID_BA695117ECEB432FB4E52B0B3F107454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2486660" y="6271895"/>
          <a:ext cx="1028700" cy="1371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5" name="ID_3BF436BD400C4EB591EBD03E8B537F6E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2486660" y="15161895"/>
          <a:ext cx="13639800" cy="9553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6" name="ID_198F0C59CA1746D88010A68967B3D793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2486660" y="7541895"/>
          <a:ext cx="1028700" cy="1371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7" name="ID_6506E6E0ADB04F06B1BAB809497BA89B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2486660" y="19606895"/>
          <a:ext cx="13535025" cy="9382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8" name="ID_D69674ACEAB3481BB0C64EA19270E958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2486660" y="18336895"/>
          <a:ext cx="13382625" cy="9467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9" name="ID_06191DAE625940B492581C3DB257FABB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2486660" y="3087370"/>
          <a:ext cx="887095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0" name="ID_10EFA32D872544DCA3E8C31C38691051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2486660" y="6271895"/>
          <a:ext cx="1028700" cy="1371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1" name="ID_A22B8DEAB72141B2ABE64DD5B262068F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2486660" y="3731895"/>
          <a:ext cx="3096895" cy="4125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2" name="ID_059C3FFDD39E40BAAD739EB376F9C432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2486660" y="17701895"/>
          <a:ext cx="13601700" cy="9486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3" name="ID_C3696428E0454155A3648292E4BA451A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2486660" y="4366895"/>
          <a:ext cx="13173075" cy="7820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4" name="ID_3CDA44E88DE54C45AEE18411910A2B20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2486660" y="547370"/>
          <a:ext cx="3096895" cy="4125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5" name="ID_01D6B7369AC74636A69C8C4244D45B05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2486660" y="32698055"/>
          <a:ext cx="12668250" cy="8839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6" name="ID_587D495C5510498482C547681B03D91D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2486660" y="31428055"/>
          <a:ext cx="12649200" cy="880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7" name="ID_F19B6FA304A44F9FBFDC12594E975E38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2486660" y="32063055"/>
          <a:ext cx="12715875" cy="875347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<sst xmlns="http://schemas.openxmlformats.org/spreadsheetml/2006/main" count="1925" uniqueCount="450">
  <si>
    <t>品类（9项）</t>
  </si>
  <si>
    <t>项目数量</t>
  </si>
  <si>
    <t>合计数量</t>
  </si>
  <si>
    <t>含税总价（供应商填写）</t>
  </si>
  <si>
    <t>厨房</t>
  </si>
  <si>
    <t>管事</t>
  </si>
  <si>
    <t>食安</t>
  </si>
  <si>
    <t>物业-房务部</t>
  </si>
  <si>
    <t>工程-AV</t>
  </si>
  <si>
    <t>数字科创部</t>
  </si>
  <si>
    <t>员工餐厅-人事后勤</t>
  </si>
  <si>
    <t>会议中心-安委办</t>
  </si>
  <si>
    <t>会议酒店-安委办</t>
  </si>
  <si>
    <t>合计</t>
  </si>
  <si>
    <t>发票要求：提供增值税专用发票
采购范围要求：需按要求深化设计、制作、安装、售后
采购人：深圳香蜜湖国际交流中心发展有限公司会议中心分公司
联系人：安祉豪13650992055</t>
  </si>
  <si>
    <t xml:space="preserve">报价单位（盖章）：     
供应商联系人：     
手机号码：     </t>
  </si>
  <si>
    <t>序号</t>
  </si>
  <si>
    <t>名称</t>
  </si>
  <si>
    <t>规格/型号</t>
  </si>
  <si>
    <t>尺寸</t>
  </si>
  <si>
    <t>单位</t>
  </si>
  <si>
    <t>数量</t>
  </si>
  <si>
    <t>参考图片</t>
  </si>
  <si>
    <t>备注</t>
  </si>
  <si>
    <t>不含税单价</t>
  </si>
  <si>
    <t>税率</t>
  </si>
  <si>
    <t>含税单价</t>
  </si>
  <si>
    <t>含税小计</t>
  </si>
  <si>
    <t>亚克力字《红字》</t>
  </si>
  <si>
    <t xml:space="preserve">  整理到位·责任到位·培训到位·执行到位·食品安全是我们的责任·质量监督是您的权利</t>
  </si>
  <si>
    <t>12cm*12cm</t>
  </si>
  <si>
    <t>套</t>
  </si>
  <si>
    <t>《单字》</t>
  </si>
  <si>
    <t>工具不回家·我也不回家</t>
  </si>
  <si>
    <t>10cm*10cm</t>
  </si>
  <si>
    <t>工具存放处</t>
  </si>
  <si>
    <t>胶带</t>
  </si>
  <si>
    <t>红，黄，蓝</t>
  </si>
  <si>
    <t>1.5厘米宽，20米长</t>
  </si>
  <si>
    <t>卷</t>
  </si>
  <si>
    <t>各200卷</t>
  </si>
  <si>
    <t>警示胶带防水</t>
  </si>
  <si>
    <t>5厘米宽,30米长</t>
  </si>
  <si>
    <t>垃圾桶不回家我也不回家</t>
  </si>
  <si>
    <t>开*关</t>
  </si>
  <si>
    <t>蓝色贴纸</t>
  </si>
  <si>
    <t xml:space="preserve">2cm*2cm </t>
  </si>
  <si>
    <t>厨房冰箱管理卡</t>
  </si>
  <si>
    <t xml:space="preserve">亚克力4D  </t>
  </si>
  <si>
    <t>21*16cm</t>
  </si>
  <si>
    <t>张</t>
  </si>
  <si>
    <t>定制加logo</t>
  </si>
  <si>
    <t>电源箱管理卡</t>
  </si>
  <si>
    <t>燃气管理卡</t>
  </si>
  <si>
    <t>清洗池管理卡</t>
  </si>
  <si>
    <t>工具管理卡</t>
  </si>
  <si>
    <t>灶台管理卡</t>
  </si>
  <si>
    <t>煲仔炉管理卡</t>
  </si>
  <si>
    <t>洗碗管理卡</t>
  </si>
  <si>
    <t>蒸柜管理卡</t>
  </si>
  <si>
    <t>荷台管理卡</t>
  </si>
  <si>
    <t>工作台管理卡</t>
  </si>
  <si>
    <t>操作台管理卡</t>
  </si>
  <si>
    <t>文件夹管理卡</t>
  </si>
  <si>
    <t>移动保温柜</t>
  </si>
  <si>
    <t>亚克力红色</t>
  </si>
  <si>
    <t>15cm*15cm</t>
  </si>
  <si>
    <t>蓝底白字</t>
  </si>
  <si>
    <t>厨房4D文件夹存放处</t>
  </si>
  <si>
    <t>干货区</t>
  </si>
  <si>
    <t>8cm*10cm</t>
  </si>
  <si>
    <t>调料区</t>
  </si>
  <si>
    <t>杂货区</t>
  </si>
  <si>
    <t>烧猪炉</t>
  </si>
  <si>
    <t>亚克力蓝底白字</t>
  </si>
  <si>
    <t>15cm*30cm</t>
  </si>
  <si>
    <t>压面机</t>
  </si>
  <si>
    <t>起酥机</t>
  </si>
  <si>
    <t>去皮机</t>
  </si>
  <si>
    <t>绞肉机</t>
  </si>
  <si>
    <t>离子水残降解机</t>
  </si>
  <si>
    <t>和面机</t>
  </si>
  <si>
    <t>粘板消毒柜</t>
  </si>
  <si>
    <t>四层大型烤箱</t>
  </si>
  <si>
    <t>多功能食物切割机</t>
  </si>
  <si>
    <t>铁板炉区</t>
  </si>
  <si>
    <t>亚克力蓝色</t>
  </si>
  <si>
    <t>刀具消毒柜</t>
  </si>
  <si>
    <t>照明保温灯</t>
  </si>
  <si>
    <t>洗手池</t>
  </si>
  <si>
    <t>15cm*20cm</t>
  </si>
  <si>
    <t>感应洗手池</t>
  </si>
  <si>
    <t>12cm*30cm</t>
  </si>
  <si>
    <t>制冰机</t>
  </si>
  <si>
    <t>蓝底白字《字体8cm》</t>
  </si>
  <si>
    <t>冷藏库</t>
  </si>
  <si>
    <t>冷冻库</t>
  </si>
  <si>
    <t>4D厨房警示牌</t>
  </si>
  <si>
    <t xml:space="preserve">亚克力蓝色     小心烫伤 </t>
  </si>
  <si>
    <t>9cm*30cm</t>
  </si>
  <si>
    <t xml:space="preserve">亚克力蓝色     小心高温 </t>
  </si>
  <si>
    <t>9cm*31cm</t>
  </si>
  <si>
    <t>移动冷藏库</t>
  </si>
  <si>
    <t>数字1</t>
  </si>
  <si>
    <t>5cm*10com</t>
  </si>
  <si>
    <t>数字2</t>
  </si>
  <si>
    <t>数字3</t>
  </si>
  <si>
    <t>数字4</t>
  </si>
  <si>
    <t>数字5</t>
  </si>
  <si>
    <t>数字6</t>
  </si>
  <si>
    <t>数字7</t>
  </si>
  <si>
    <t>数字8</t>
  </si>
  <si>
    <t>数字9</t>
  </si>
  <si>
    <t>冷冻*冷藏</t>
  </si>
  <si>
    <t>8cm*15cm</t>
  </si>
  <si>
    <t>双层烧鸭炉</t>
  </si>
  <si>
    <t>炒锅炉灶区</t>
  </si>
  <si>
    <t>字体红色</t>
  </si>
  <si>
    <t>三门蒸柜区</t>
  </si>
  <si>
    <t>万能蒸烤箱区</t>
  </si>
  <si>
    <t>可倾式炒锅区</t>
  </si>
  <si>
    <t>可倾式煲汤区</t>
  </si>
  <si>
    <t>煲仔炉区</t>
  </si>
  <si>
    <t>电扒炉区</t>
  </si>
  <si>
    <t>双头炸炉区</t>
  </si>
  <si>
    <t>暖碟柜</t>
  </si>
  <si>
    <t>落地式小冰箱</t>
  </si>
  <si>
    <t>文件夹A4资料夹</t>
  </si>
  <si>
    <t>230*297mm</t>
  </si>
  <si>
    <t>个</t>
  </si>
  <si>
    <t>食品标签贴纸</t>
  </si>
  <si>
    <t>4cm*3cm</t>
  </si>
  <si>
    <t>部门岗位技能</t>
  </si>
  <si>
    <t>文字在附件，《附带logo》kt板
金色包边,字体微软雅黑加粗.</t>
  </si>
  <si>
    <t>50cm*70cm</t>
  </si>
  <si>
    <t>部门岗位职责</t>
  </si>
  <si>
    <t>文字在附件，《附带logo》kt板V
金色包边,字体微软雅黑加粗.</t>
  </si>
  <si>
    <t>厨房炒锅岗位管理规章制度</t>
  </si>
  <si>
    <t>厨房厨师个人卫生标准</t>
  </si>
  <si>
    <t xml:space="preserve"> </t>
  </si>
  <si>
    <t>厨房粗加工管理规章制度</t>
  </si>
  <si>
    <t>厨房粗加工管理规章制度副本</t>
  </si>
  <si>
    <t>厨房打荷岗位管理规章制度</t>
  </si>
  <si>
    <t>厨房岗前培训计划</t>
  </si>
  <si>
    <t>厨房各档口管理岗位介绍</t>
  </si>
  <si>
    <t>海鲜类改刀标准</t>
  </si>
  <si>
    <t>厨房凉菜岗位管理制度</t>
  </si>
  <si>
    <t>厨房上什岗规章管理制度</t>
  </si>
  <si>
    <t>厨房烧腊岗位规章管理制度</t>
  </si>
  <si>
    <t>厨房突发情况应急预案</t>
  </si>
  <si>
    <t>厨房砧板与冰箱管理标准</t>
  </si>
  <si>
    <t>从业人员健康及卫生管理制度</t>
  </si>
  <si>
    <t>肉类改刀标准</t>
  </si>
  <si>
    <t>食品仓储管理制度</t>
  </si>
  <si>
    <t>砧板管理规章制度</t>
  </si>
  <si>
    <t>粤式腌制</t>
  </si>
  <si>
    <t>生·熟</t>
  </si>
  <si>
    <t>8cm圆</t>
  </si>
  <si>
    <t>一清·二洗·三消毒</t>
  </si>
  <si>
    <t>10cm*15cm</t>
  </si>
  <si>
    <t>高压水清洁抢</t>
  </si>
  <si>
    <t>空调开关</t>
  </si>
  <si>
    <t>5cm*15com</t>
  </si>
  <si>
    <t>货架《调料类》</t>
  </si>
  <si>
    <t>亚克力4D  《文字在附件》</t>
  </si>
  <si>
    <t>2，5cm*8cm</t>
  </si>
  <si>
    <t>保鲜盒4D卡</t>
  </si>
  <si>
    <t>亚克力4D  纯白附带纸卡</t>
  </si>
  <si>
    <t>5cm*8com</t>
  </si>
  <si>
    <t>工具墙</t>
  </si>
  <si>
    <t>亚克力4D  红字</t>
  </si>
  <si>
    <t>插座</t>
  </si>
  <si>
    <t>6S标准化管理</t>
  </si>
  <si>
    <t>3D立体展示墙</t>
  </si>
  <si>
    <t>1.8米*80cm（1公分厚）</t>
  </si>
  <si>
    <t>色调以以下两种</t>
  </si>
  <si>
    <t>标准化厨房</t>
  </si>
  <si>
    <t>红色字体亚克力</t>
  </si>
  <si>
    <t>10cm*10cm（1公分厚）</t>
  </si>
  <si>
    <t>块</t>
  </si>
  <si>
    <t xml:space="preserve">让标准成为习惯
让习惯符合标准
</t>
  </si>
  <si>
    <t>kt版（字体颜色）</t>
  </si>
  <si>
    <t>15cm*15cm（1公分厚）</t>
  </si>
  <si>
    <t>已消毒标识</t>
  </si>
  <si>
    <t>亚克力</t>
  </si>
  <si>
    <t>5*10CM 厚度2MM</t>
  </si>
  <si>
    <t>场所及设施设备</t>
  </si>
  <si>
    <t>50cm*71cm</t>
  </si>
  <si>
    <t>废弃物管理制度</t>
  </si>
  <si>
    <t>洗碗间清洗消毒</t>
  </si>
  <si>
    <t>防破损</t>
  </si>
  <si>
    <t>文字在附件《附带logo》kt板
金色包边,字体微软雅黑加粗.</t>
  </si>
  <si>
    <t xml:space="preserve">A3 </t>
  </si>
  <si>
    <t>化学品仓库管理规定</t>
  </si>
  <si>
    <t>文字在附件，《附带logo》kt板
亮光板，覆膜，防水，金色包边,字体微软雅黑加粗.</t>
  </si>
  <si>
    <t xml:space="preserve">500mm*700mm
</t>
  </si>
  <si>
    <t>管事仓管理制度</t>
  </si>
  <si>
    <t>垃圾房安全管理制度</t>
  </si>
  <si>
    <t>垃圾房卫生制度表</t>
  </si>
  <si>
    <t>规章制度表</t>
  </si>
  <si>
    <t>文字在附件，《附带logo》不干胶
覆膜，防水，</t>
  </si>
  <si>
    <t xml:space="preserve">尺寸：A4
</t>
  </si>
  <si>
    <t>抹布颜色分类使用指南
需物资到位提供素材</t>
  </si>
  <si>
    <t>会议中心数量</t>
  </si>
  <si>
    <t>会议酒店数量</t>
  </si>
  <si>
    <t>附件/备注</t>
  </si>
  <si>
    <t>半成品
Semi-finished Products</t>
  </si>
  <si>
    <t>背景颜色：白色
字体颜色：蓝色</t>
  </si>
  <si>
    <t>150mm*80mm</t>
  </si>
  <si>
    <t>亚克力带强力背胶，可防水防油</t>
  </si>
  <si>
    <t>成品
Finished Products</t>
  </si>
  <si>
    <t>背景颜色：蓝色
字体颜色：白色</t>
  </si>
  <si>
    <t>食品留样专用 
For Food Samples</t>
  </si>
  <si>
    <t>背景颜色：白色
字体颜色：橙色</t>
  </si>
  <si>
    <t>员工水杯放置处 
Staff's Cup Area</t>
  </si>
  <si>
    <t>背景颜色：薄荷绿
字体颜色：白色</t>
  </si>
  <si>
    <t>140mm*60mm</t>
  </si>
  <si>
    <t>解冻区 
Thawing Area</t>
  </si>
  <si>
    <t>背景颜色：黑色
字体颜色：白色</t>
  </si>
  <si>
    <t>保洁柜
Cleaning Cabinets</t>
  </si>
  <si>
    <t>食品添加剂专柜
Food Additive Cabinet</t>
  </si>
  <si>
    <t>解冻池 
Thawing Sink</t>
  </si>
  <si>
    <t>原料
Raw Material</t>
  </si>
  <si>
    <t>背景颜色：白色
字体颜色：蓝绿色</t>
  </si>
  <si>
    <t>清洗池
Washing Sink</t>
  </si>
  <si>
    <t>消毒池 
Sanitizing Sink</t>
  </si>
  <si>
    <t>过水池
Rinsing Sink</t>
  </si>
  <si>
    <t>退货区
Return Area</t>
  </si>
  <si>
    <t>背景颜色：白色
字体颜色：深红色</t>
  </si>
  <si>
    <t>禽蛋消毒区
Poultry Egg Sanitizing Area</t>
  </si>
  <si>
    <t>背景颜色：黄色
字体颜色：白色</t>
  </si>
  <si>
    <t>蔬果加工区
Vegetables &amp; Fruits Area</t>
  </si>
  <si>
    <t>背景颜色：绿色
字体颜色：白色</t>
  </si>
  <si>
    <t>肉禽加工区
Meat &amp; Poultry Area</t>
  </si>
  <si>
    <t>背景颜色：红色
字体颜色：白色</t>
  </si>
  <si>
    <t>水产加工区
Seafood Area</t>
  </si>
  <si>
    <t>清洁工具存放处
Cleaning Tools Are</t>
  </si>
  <si>
    <t>背景颜色：粉色
字体颜色：白色</t>
  </si>
  <si>
    <t>海鲜池管理制度</t>
  </si>
  <si>
    <t>文字在附件，《附带logo》kt板
亮光板，覆膜，防水，金色包边，字体微软雅黑加粗.</t>
  </si>
  <si>
    <t>KT板亮光板，覆膜，防水，金色包边（参照国交主题色），带强力背胶</t>
  </si>
  <si>
    <t>粗加工管理制度</t>
  </si>
  <si>
    <t>干货管理制度</t>
  </si>
  <si>
    <t>烧腊间管理制度</t>
  </si>
  <si>
    <t>食品实验管理制度</t>
  </si>
  <si>
    <t>西饼房管理制度</t>
  </si>
  <si>
    <t>中式点心加工间</t>
  </si>
  <si>
    <t>周转箱颜色分类标</t>
  </si>
  <si>
    <t xml:space="preserve">216mm*300mm
</t>
  </si>
  <si>
    <t>专间管理制度</t>
  </si>
  <si>
    <t>厨房食品安全管理制度</t>
  </si>
  <si>
    <t>餐饮员工仪容仪表</t>
  </si>
  <si>
    <t xml:space="preserve">A3
</t>
  </si>
  <si>
    <t>3M强力背胶贴，可防水防油</t>
  </si>
  <si>
    <t xml:space="preserve">               </t>
  </si>
  <si>
    <t>内容在附件</t>
  </si>
  <si>
    <t>A4</t>
  </si>
  <si>
    <t>备注：厨房仪容仪表一份4张，专间一份2张，管事部一份2张，收货一份2张；
厨房需求12个区域（48备16=64）专间6个区域（12备8=20）收货2个区域（4备8=12）管事部13个区域（26备8=34）</t>
  </si>
  <si>
    <t>外来供应商进入餐饮加工区域要求</t>
  </si>
  <si>
    <t xml:space="preserve">A4
</t>
  </si>
  <si>
    <t>备注：厨房12个区域，外来人员仪容仪表一份2张，需求24（备6）=30</t>
  </si>
  <si>
    <t>禽蛋清洗消毒流程</t>
  </si>
  <si>
    <t>制冰机食用冰及冰铲使用流程</t>
  </si>
  <si>
    <t>A3</t>
  </si>
  <si>
    <t>打包食品标签</t>
  </si>
  <si>
    <t>110mm*80mm</t>
  </si>
  <si>
    <t>不干胶标签纸，防水防油</t>
  </si>
  <si>
    <t>厨房二次保质期指南</t>
  </si>
  <si>
    <t>21mm*891mm（3页A4竖向拼接尺寸）</t>
  </si>
  <si>
    <t>备注：厨房区域12个，餐饮区域：6个，CUL每份3页，SEV每份1页，数量统计：36个（备9）+6个（备2）=53</t>
  </si>
  <si>
    <t>餐饮二次保质期指南</t>
  </si>
  <si>
    <t>冷保温设备责任4D卡</t>
  </si>
  <si>
    <t>200mm-150mm</t>
  </si>
  <si>
    <t>深圳国际交流中心餐饮员工仪容仪表</t>
  </si>
  <si>
    <t>会议中心外来供应商进入餐饮加工区域要求</t>
  </si>
  <si>
    <t>仓库管理制度</t>
  </si>
  <si>
    <t>50cm*80cm</t>
  </si>
  <si>
    <t>公共区域岗位职责</t>
  </si>
  <si>
    <t>卫生间岗位职责</t>
  </si>
  <si>
    <t>标识牌名称</t>
  </si>
  <si>
    <t>材质</t>
  </si>
  <si>
    <t>规格</t>
  </si>
  <si>
    <t>定制亚克力标识板（透明）</t>
  </si>
  <si>
    <t>110cm*85cm</t>
  </si>
  <si>
    <t>根据备注中的附件参数定制（包含安装）</t>
  </si>
  <si>
    <t>wifi覆盖标识</t>
  </si>
  <si>
    <t>24.5x12cm</t>
  </si>
  <si>
    <t>仓库it设备管理标识</t>
  </si>
  <si>
    <t>磁吸</t>
  </si>
  <si>
    <t>50x80mm</t>
  </si>
  <si>
    <t xml:space="preserve">洗米池、调料存放处、面粉存放处、生粉存放处、留样专用冰箱、办公室6项内容标识分别制作5张 </t>
  </si>
  <si>
    <t xml:space="preserve">6项内容标识分别制作5张 </t>
  </si>
  <si>
    <t xml:space="preserve">5项内容标识分别制作5张 </t>
  </si>
  <si>
    <t>鸡蛋存放区
Egg storage area</t>
  </si>
  <si>
    <t>PVC不干胶软标</t>
  </si>
  <si>
    <t>用具存放处
Kitchen utensil storage</t>
  </si>
  <si>
    <t>清洗池
Washing tank</t>
  </si>
  <si>
    <t>半成品
Semi-prepared food</t>
  </si>
  <si>
    <t>原材料
Food materials</t>
  </si>
  <si>
    <t>成品
Food materials</t>
  </si>
  <si>
    <t>砧板&amp;刀具消毒柜
Cutting board&amp;Knife disinfection cabinet</t>
  </si>
  <si>
    <t>Color-coded Labeling for Ctting Boardsand Knives  
砧板 刀具颜色分类标识</t>
  </si>
  <si>
    <t>White - All Ready-to-Eat Foods
白色:即食食品</t>
  </si>
  <si>
    <t>Green - Vegetables&amp;FruitProducts
绿色:蔬菜和水果</t>
  </si>
  <si>
    <t>Red - Raw Meat 
红色:畜肉类</t>
  </si>
  <si>
    <t>Blue - Raw Fish /Seafood
蓝色:海鲜/鱼类</t>
  </si>
  <si>
    <t>生活垃圾</t>
  </si>
  <si>
    <t>厨余垃圾</t>
  </si>
  <si>
    <t>10cm*</t>
  </si>
  <si>
    <t>10cm</t>
  </si>
  <si>
    <t>公示栏</t>
  </si>
  <si>
    <t xml:space="preserve">60cm*80cm </t>
  </si>
  <si>
    <t>食品安全管理制度</t>
  </si>
  <si>
    <t>员餐操作流程图</t>
  </si>
  <si>
    <t>50cm*72cm</t>
  </si>
  <si>
    <t>男更衣室</t>
  </si>
  <si>
    <t>30cm*20cm</t>
  </si>
  <si>
    <t>女更衣室</t>
  </si>
  <si>
    <t>淋浴间</t>
  </si>
  <si>
    <t>20cm*10cm</t>
  </si>
  <si>
    <t>马桶间</t>
  </si>
  <si>
    <t>便后冲厕</t>
  </si>
  <si>
    <t>18cm*25cm</t>
  </si>
  <si>
    <t>贴近文明，靠近方便</t>
  </si>
  <si>
    <t>请保管好贵重物品</t>
  </si>
  <si>
    <t>请勿躺卧</t>
  </si>
  <si>
    <t>使用后请放回架子</t>
  </si>
  <si>
    <t>请保持此门关闭并上锁</t>
  </si>
  <si>
    <t>20cm*30cm</t>
  </si>
  <si>
    <t>请勿吸烟</t>
  </si>
  <si>
    <t>小心地滑</t>
  </si>
  <si>
    <t>小心玻璃</t>
  </si>
  <si>
    <t>请勿触碰小心触电</t>
  </si>
  <si>
    <t>小心台阶</t>
  </si>
  <si>
    <t>请勿触摸小心触电</t>
  </si>
  <si>
    <t>笑口常开，  好运自然来</t>
  </si>
  <si>
    <t>60cm*90cm</t>
  </si>
  <si>
    <t>微笑，                                           致今天，敬自己</t>
  </si>
  <si>
    <t>深圳国际交流中心主要安全警示标志（会议中心）</t>
  </si>
  <si>
    <t>标识内容</t>
  </si>
  <si>
    <t>参考样式</t>
  </si>
  <si>
    <t>参考规格（参照国标制作）</t>
  </si>
  <si>
    <t>制作材质要求</t>
  </si>
  <si>
    <t>工程部</t>
  </si>
  <si>
    <t>房务部</t>
  </si>
  <si>
    <t>人力部</t>
  </si>
  <si>
    <t>服务运营部</t>
  </si>
  <si>
    <t>布设区域</t>
  </si>
  <si>
    <t>暖通</t>
  </si>
  <si>
    <t>强电</t>
  </si>
  <si>
    <t>消防</t>
  </si>
  <si>
    <t>弱电</t>
  </si>
  <si>
    <t>禁止吸烟</t>
  </si>
  <si>
    <r>
      <rPr>
        <sz val="11"/>
        <color theme="1"/>
        <rFont val="等线"/>
        <charset val="134"/>
      </rPr>
      <t>15×20cm</t>
    </r>
    <r>
      <rPr>
        <sz val="11"/>
        <color theme="1"/>
        <rFont val="等线"/>
        <charset val="134"/>
      </rPr>
      <t>常规竖式，需要重新设计</t>
    </r>
  </si>
  <si>
    <t>亚克力，室外耐用，圆角R5</t>
  </si>
  <si>
    <t>会议中心大堂、宴会厅、会议室、酒店大堂、客房楼层、办公区、楼梯间、</t>
  </si>
  <si>
    <r>
      <rPr>
        <sz val="11"/>
        <color theme="1"/>
        <rFont val="等线"/>
        <charset val="134"/>
      </rPr>
      <t>15×20cm</t>
    </r>
    <r>
      <rPr>
        <sz val="11"/>
        <color theme="1"/>
        <rFont val="宋体"/>
        <charset val="134"/>
      </rPr>
      <t>常规竖式，需要重新设计</t>
    </r>
  </si>
  <si>
    <t>哑光不干胶，室外耐用款，圆角R5</t>
  </si>
  <si>
    <t>禁止烟火</t>
  </si>
  <si>
    <r>
      <rPr>
        <sz val="11"/>
        <color theme="1"/>
        <rFont val="等线"/>
        <charset val="134"/>
      </rPr>
      <t>左图只作为样式参照，</t>
    </r>
    <r>
      <rPr>
        <sz val="11"/>
        <color theme="1"/>
        <rFont val="Arial"/>
        <charset val="134"/>
      </rPr>
      <t>15×20cm</t>
    </r>
    <r>
      <rPr>
        <sz val="11"/>
        <color theme="1"/>
        <rFont val="宋体"/>
        <charset val="134"/>
      </rPr>
      <t>常规竖式，需要重新设计</t>
    </r>
  </si>
  <si>
    <t>机房、库房、配电区域全域张贴、公共区域</t>
  </si>
  <si>
    <r>
      <rPr>
        <sz val="11"/>
        <color theme="1"/>
        <rFont val="等线"/>
        <charset val="134"/>
      </rPr>
      <t>左图只作为样式参考，</t>
    </r>
    <r>
      <rPr>
        <sz val="11"/>
        <color theme="1"/>
        <rFont val="Arial"/>
        <charset val="134"/>
      </rPr>
      <t>15×20cm</t>
    </r>
    <r>
      <rPr>
        <sz val="11"/>
        <color theme="1"/>
        <rFont val="宋体"/>
        <charset val="134"/>
      </rPr>
      <t>常规竖式，需要重新设计</t>
    </r>
  </si>
  <si>
    <t>机房、库房、配电区域全域张贴</t>
  </si>
  <si>
    <t>当心坠落  禁止攀爬   禁止抛物   禁止倚靠   （阳台、护栏用）</t>
  </si>
  <si>
    <r>
      <rPr>
        <sz val="11"/>
        <color theme="1"/>
        <rFont val="等线"/>
        <charset val="134"/>
      </rPr>
      <t>左图只作为样式参考，</t>
    </r>
    <r>
      <rPr>
        <sz val="11"/>
        <color theme="1"/>
        <rFont val="Arial"/>
        <charset val="134"/>
      </rPr>
      <t>12×</t>
    </r>
    <r>
      <rPr>
        <sz val="11"/>
        <color theme="1"/>
        <rFont val="宋体"/>
        <charset val="134"/>
      </rPr>
      <t>32</t>
    </r>
    <r>
      <rPr>
        <sz val="11"/>
        <color theme="1"/>
        <rFont val="Arial"/>
        <charset val="134"/>
      </rPr>
      <t>cm,</t>
    </r>
    <r>
      <rPr>
        <sz val="11"/>
        <color theme="1"/>
        <rFont val="宋体"/>
        <charset val="134"/>
      </rPr>
      <t>一排，4个警示标识，需要重新设计</t>
    </r>
  </si>
  <si>
    <t>会议中心阳台、围栏</t>
  </si>
  <si>
    <t>未经许可
禁止攀爬（登高爬梯处用）</t>
  </si>
  <si>
    <t>外墙施工点位、登高设备区域、屋面检修通道、户外钢结构设施旁</t>
  </si>
  <si>
    <t>扶手电梯警示标识</t>
  </si>
  <si>
    <r>
      <rPr>
        <sz val="11"/>
        <color theme="1"/>
        <rFont val="等线"/>
        <charset val="134"/>
      </rPr>
      <t>左图只作为样式参考，30</t>
    </r>
    <r>
      <rPr>
        <sz val="11"/>
        <color theme="1"/>
        <rFont val="Arial"/>
        <charset val="134"/>
      </rPr>
      <t>×</t>
    </r>
    <r>
      <rPr>
        <sz val="11"/>
        <color theme="1"/>
        <rFont val="宋体"/>
        <charset val="134"/>
      </rPr>
      <t>40</t>
    </r>
    <r>
      <rPr>
        <sz val="11"/>
        <color theme="1"/>
        <rFont val="Arial"/>
        <charset val="134"/>
      </rPr>
      <t>cm</t>
    </r>
    <r>
      <rPr>
        <sz val="11"/>
        <color theme="1"/>
        <rFont val="宋体"/>
        <charset val="134"/>
      </rPr>
      <t>，需要重新设计</t>
    </r>
  </si>
  <si>
    <t>哑光不干胶，室外耐用款，</t>
  </si>
  <si>
    <t>张贴在扶手电梯上</t>
  </si>
  <si>
    <t>当心机械伤人</t>
  </si>
  <si>
    <r>
      <rPr>
        <sz val="11"/>
        <color theme="1"/>
        <rFont val="等线"/>
        <charset val="134"/>
      </rPr>
      <t>左图只作为样式参照，8</t>
    </r>
    <r>
      <rPr>
        <sz val="11"/>
        <color theme="1"/>
        <rFont val="Arial"/>
        <charset val="134"/>
      </rPr>
      <t>×</t>
    </r>
    <r>
      <rPr>
        <sz val="11"/>
        <color theme="1"/>
        <rFont val="等线"/>
        <charset val="134"/>
      </rPr>
      <t>1</t>
    </r>
    <r>
      <rPr>
        <sz val="11"/>
        <color theme="1"/>
        <rFont val="Arial"/>
        <charset val="134"/>
      </rPr>
      <t>2cm</t>
    </r>
    <r>
      <rPr>
        <sz val="11"/>
        <color theme="1"/>
        <rFont val="宋体"/>
        <charset val="134"/>
      </rPr>
      <t>常规竖式，需要重新设计</t>
    </r>
  </si>
  <si>
    <t>主要张贴在室内机械设备上</t>
  </si>
  <si>
    <t>当心台阶</t>
  </si>
  <si>
    <r>
      <rPr>
        <sz val="11"/>
        <color theme="1"/>
        <rFont val="等线"/>
        <charset val="134"/>
      </rPr>
      <t>左图只作为样式参照，10</t>
    </r>
    <r>
      <rPr>
        <sz val="11"/>
        <color theme="1"/>
        <rFont val="Arial"/>
        <charset val="134"/>
      </rPr>
      <t>×</t>
    </r>
    <r>
      <rPr>
        <sz val="11"/>
        <color theme="1"/>
        <rFont val="等线"/>
        <charset val="134"/>
      </rPr>
      <t>30</t>
    </r>
    <r>
      <rPr>
        <sz val="11"/>
        <color theme="1"/>
        <rFont val="Arial"/>
        <charset val="134"/>
      </rPr>
      <t>cm</t>
    </r>
    <r>
      <rPr>
        <sz val="11"/>
        <color theme="1"/>
        <rFont val="宋体"/>
        <charset val="134"/>
      </rPr>
      <t>常规竖式，需要重新设计</t>
    </r>
  </si>
  <si>
    <t>步行楼梯上</t>
  </si>
  <si>
    <t>当心蒸汽和热水</t>
  </si>
  <si>
    <r>
      <rPr>
        <sz val="11"/>
        <color theme="1"/>
        <rFont val="等线"/>
        <charset val="134"/>
      </rPr>
      <t>左图只作为样式参照，12</t>
    </r>
    <r>
      <rPr>
        <sz val="11"/>
        <color theme="1"/>
        <rFont val="Arial"/>
        <charset val="134"/>
      </rPr>
      <t>×</t>
    </r>
    <r>
      <rPr>
        <sz val="11"/>
        <color theme="1"/>
        <rFont val="等线"/>
        <charset val="134"/>
      </rPr>
      <t>18</t>
    </r>
    <r>
      <rPr>
        <sz val="11"/>
        <color theme="1"/>
        <rFont val="Arial"/>
        <charset val="134"/>
      </rPr>
      <t>cm</t>
    </r>
    <r>
      <rPr>
        <sz val="11"/>
        <color theme="1"/>
        <rFont val="宋体"/>
        <charset val="134"/>
      </rPr>
      <t>常规竖式，需要重新设计</t>
    </r>
  </si>
  <si>
    <t>设备上</t>
  </si>
  <si>
    <t>当心地滑</t>
  </si>
  <si>
    <t>会议中心大堂、厨房、卫生间、走廊积水区、雨天出入口、保洁拖地作业区</t>
  </si>
  <si>
    <r>
      <rPr>
        <sz val="11"/>
        <color theme="1"/>
        <rFont val="等线"/>
        <charset val="134"/>
      </rPr>
      <t>左图只作为样式参照，</t>
    </r>
    <r>
      <rPr>
        <sz val="11"/>
        <color theme="1"/>
        <rFont val="Arial"/>
        <charset val="134"/>
      </rPr>
      <t>10×</t>
    </r>
    <r>
      <rPr>
        <sz val="11"/>
        <color theme="1"/>
        <rFont val="等线"/>
        <charset val="134"/>
      </rPr>
      <t>30</t>
    </r>
    <r>
      <rPr>
        <sz val="11"/>
        <color theme="1"/>
        <rFont val="Arial"/>
        <charset val="134"/>
      </rPr>
      <t>cm</t>
    </r>
    <r>
      <rPr>
        <sz val="11"/>
        <color theme="1"/>
        <rFont val="宋体"/>
        <charset val="134"/>
      </rPr>
      <t>常规横版，需要重新设计</t>
    </r>
  </si>
  <si>
    <t>当心高温表面</t>
  </si>
  <si>
    <t>小心碰头</t>
  </si>
  <si>
    <t>易碰头的地方</t>
  </si>
  <si>
    <t>落地大型玻璃防撞警示贴</t>
  </si>
  <si>
    <r>
      <rPr>
        <sz val="11"/>
        <color theme="1"/>
        <rFont val="宋体"/>
        <charset val="134"/>
      </rPr>
      <t>防撞条高</t>
    </r>
    <r>
      <rPr>
        <sz val="11"/>
        <color theme="1"/>
        <rFont val="Arial"/>
        <charset val="134"/>
      </rPr>
      <t>8cm</t>
    </r>
    <r>
      <rPr>
        <sz val="11"/>
        <color theme="1"/>
        <rFont val="等线"/>
        <charset val="134"/>
      </rPr>
      <t>，长度按需裁切，安装距地高度</t>
    </r>
    <r>
      <rPr>
        <sz val="11"/>
        <color theme="1"/>
        <rFont val="宋体"/>
        <charset val="134"/>
      </rPr>
      <t>1.2M</t>
    </r>
    <r>
      <rPr>
        <sz val="11"/>
        <color theme="1"/>
        <rFont val="等线"/>
        <charset val="134"/>
      </rPr>
      <t>，</t>
    </r>
    <r>
      <rPr>
        <sz val="11"/>
        <color theme="1"/>
        <rFont val="宋体"/>
        <charset val="134"/>
      </rPr>
      <t xml:space="preserve">  </t>
    </r>
    <r>
      <rPr>
        <sz val="11"/>
        <color theme="1"/>
        <rFont val="等线"/>
        <charset val="134"/>
      </rPr>
      <t>需要重新设计</t>
    </r>
  </si>
  <si>
    <r>
      <rPr>
        <sz val="11"/>
        <color theme="1"/>
        <rFont val="等线"/>
        <charset val="134"/>
      </rPr>
      <t>高透磨砂反光</t>
    </r>
    <r>
      <rPr>
        <sz val="11"/>
        <color theme="1"/>
        <rFont val="Arial"/>
        <charset val="134"/>
      </rPr>
      <t>PET</t>
    </r>
    <r>
      <rPr>
        <sz val="11"/>
        <color theme="1"/>
        <rFont val="等线"/>
        <charset val="134"/>
      </rPr>
      <t>防撞材质</t>
    </r>
  </si>
  <si>
    <t>米</t>
  </si>
  <si>
    <t>会议中心及酒店所有落地玻璃门、玻璃幕墙、大堂通透玻璃隔断</t>
  </si>
  <si>
    <t>当心触电</t>
  </si>
  <si>
    <r>
      <rPr>
        <sz val="11"/>
        <color theme="1"/>
        <rFont val="Arial"/>
        <charset val="134"/>
      </rPr>
      <t>15×20cm</t>
    </r>
    <r>
      <rPr>
        <sz val="11"/>
        <color theme="1"/>
        <rFont val="等线"/>
        <charset val="134"/>
      </rPr>
      <t>常规款，  需要重新设计</t>
    </r>
  </si>
  <si>
    <t>配电房、强弱电井、配电箱周边、临时用电柜、机房配电区域</t>
  </si>
  <si>
    <t>厨房重地
闲人免进</t>
  </si>
  <si>
    <t>厨房门口</t>
  </si>
  <si>
    <t>机房重地
闲人免进</t>
  </si>
  <si>
    <t>配电房、水泵房、空调机房、消防控制室、设备机房门口</t>
  </si>
  <si>
    <t>有人工作
禁止合闸</t>
  </si>
  <si>
    <r>
      <rPr>
        <sz val="11"/>
        <color theme="1"/>
        <rFont val="等线"/>
        <charset val="134"/>
      </rPr>
      <t>左图只作为样式参照，8</t>
    </r>
    <r>
      <rPr>
        <sz val="11"/>
        <color theme="1"/>
        <rFont val="Arial"/>
        <charset val="134"/>
      </rPr>
      <t>×</t>
    </r>
    <r>
      <rPr>
        <sz val="11"/>
        <color theme="1"/>
        <rFont val="等线"/>
        <charset val="134"/>
      </rPr>
      <t>20</t>
    </r>
    <r>
      <rPr>
        <sz val="11"/>
        <color theme="1"/>
        <rFont val="Arial"/>
        <charset val="134"/>
      </rPr>
      <t>cm</t>
    </r>
    <r>
      <rPr>
        <sz val="11"/>
        <color theme="1"/>
        <rFont val="宋体"/>
        <charset val="134"/>
      </rPr>
      <t>常规横版，需要重新设计</t>
    </r>
  </si>
  <si>
    <t>亚克力，室外耐用，挂绳款，圆角R5</t>
  </si>
  <si>
    <t>配电箱、开关箱、设备电源开关检修作业时磁吸张贴</t>
  </si>
  <si>
    <r>
      <rPr>
        <sz val="11"/>
        <color theme="1"/>
        <rFont val="等线"/>
        <charset val="134"/>
      </rPr>
      <t>左图只作为样式参照，6</t>
    </r>
    <r>
      <rPr>
        <sz val="11"/>
        <color theme="1"/>
        <rFont val="Arial"/>
        <charset val="134"/>
      </rPr>
      <t>×</t>
    </r>
    <r>
      <rPr>
        <sz val="11"/>
        <color theme="1"/>
        <rFont val="等线"/>
        <charset val="134"/>
      </rPr>
      <t>12</t>
    </r>
    <r>
      <rPr>
        <sz val="11"/>
        <color theme="1"/>
        <rFont val="Arial"/>
        <charset val="134"/>
      </rPr>
      <t>cm</t>
    </r>
    <r>
      <rPr>
        <sz val="11"/>
        <color theme="1"/>
        <rFont val="宋体"/>
        <charset val="134"/>
      </rPr>
      <t>常规横版，需要重新设计</t>
    </r>
  </si>
  <si>
    <t>集水井（有限空间）</t>
  </si>
  <si>
    <r>
      <rPr>
        <sz val="11"/>
        <color theme="1"/>
        <rFont val="等线"/>
        <charset val="134"/>
      </rPr>
      <t>左图只作为样式参照，39</t>
    </r>
    <r>
      <rPr>
        <sz val="11"/>
        <color theme="1"/>
        <rFont val="Arial"/>
        <charset val="134"/>
      </rPr>
      <t>×</t>
    </r>
    <r>
      <rPr>
        <sz val="11"/>
        <color theme="1"/>
        <rFont val="等线"/>
        <charset val="134"/>
      </rPr>
      <t>26</t>
    </r>
    <r>
      <rPr>
        <sz val="11"/>
        <color theme="1"/>
        <rFont val="Arial"/>
        <charset val="134"/>
      </rPr>
      <t>cm</t>
    </r>
    <r>
      <rPr>
        <sz val="11"/>
        <color theme="1"/>
        <rFont val="宋体"/>
        <charset val="134"/>
      </rPr>
      <t>常规横版，需要重新设计</t>
    </r>
  </si>
  <si>
    <t>集（污）水井</t>
  </si>
  <si>
    <t>集水井（有限空间）安全风险告知卡</t>
  </si>
  <si>
    <r>
      <rPr>
        <sz val="11"/>
        <color theme="1"/>
        <rFont val="等线"/>
        <charset val="134"/>
      </rPr>
      <t>PVC</t>
    </r>
    <r>
      <rPr>
        <sz val="11"/>
        <color theme="1"/>
        <rFont val="等线"/>
        <charset val="134"/>
      </rPr>
      <t>防水防晒耐磨材质</t>
    </r>
  </si>
  <si>
    <t>所有集水井井口周边、排水井、地下积水收集井醒目位置</t>
  </si>
  <si>
    <t>生活水池/箱（详见右图）</t>
  </si>
  <si>
    <t>生活水池/箱</t>
  </si>
  <si>
    <t>生活水池/箱（有限空间）安全风险告知卡</t>
  </si>
  <si>
    <t>消防水池/箱（详见右图）</t>
  </si>
  <si>
    <r>
      <rPr>
        <sz val="11"/>
        <color theme="1"/>
        <rFont val="等线"/>
        <charset val="134"/>
      </rPr>
      <t>消防水池/箱
（</t>
    </r>
    <r>
      <rPr>
        <sz val="11"/>
        <color rgb="FFFF0000"/>
        <rFont val="等线"/>
        <charset val="134"/>
      </rPr>
      <t>水池2/水箱1</t>
    </r>
    <r>
      <rPr>
        <sz val="11"/>
        <color theme="1"/>
        <rFont val="等线"/>
        <charset val="134"/>
      </rPr>
      <t>）</t>
    </r>
  </si>
  <si>
    <t>消防水池/箱（有限空间）安全风险告知卡</t>
  </si>
  <si>
    <r>
      <rPr>
        <sz val="11"/>
        <color theme="1"/>
        <rFont val="等线"/>
        <charset val="134"/>
      </rPr>
      <t>消防水池/箱（有限空间）安全风险告知卡（</t>
    </r>
    <r>
      <rPr>
        <sz val="11"/>
        <color rgb="FFFF0000"/>
        <rFont val="等线"/>
        <charset val="134"/>
      </rPr>
      <t>水池2/水箱1</t>
    </r>
    <r>
      <rPr>
        <sz val="11"/>
        <color theme="1"/>
        <rFont val="等线"/>
        <charset val="134"/>
      </rPr>
      <t>）</t>
    </r>
  </si>
  <si>
    <t>中水水池/箱（详见右图）</t>
  </si>
  <si>
    <t>中水水池/箱</t>
  </si>
  <si>
    <t>变配电安全风险告知卡</t>
  </si>
  <si>
    <t>发电机房安全风险告知卡</t>
  </si>
  <si>
    <t>七氟丙烷灭火气瓶间安全风险告知卡</t>
  </si>
  <si>
    <t>工程操作间安全风险告知卡</t>
  </si>
  <si>
    <t>化粪池（有限空间）安全风险告知卡</t>
  </si>
  <si>
    <t>水泵房安全风险告知卡</t>
  </si>
  <si>
    <t>中水泵房安全风险告知卡</t>
  </si>
  <si>
    <t>普通库房安全风险告知卡</t>
  </si>
  <si>
    <t>清洁库房安全风险告知卡</t>
  </si>
  <si>
    <t>绿化库房安全风险告知卡</t>
  </si>
  <si>
    <t>电梯机房安全风险告知卡</t>
  </si>
  <si>
    <t>空调机房安全风险告知卡</t>
  </si>
  <si>
    <t>电动汽车充电桩安全风险告知卡</t>
  </si>
  <si>
    <t>锅炉房安全风险告知卡</t>
  </si>
  <si>
    <t>弱电机房安全风险告知卡</t>
  </si>
  <si>
    <t>隔油间安全风险告知卡</t>
  </si>
  <si>
    <t>消防风机房安全风险告知卡</t>
  </si>
  <si>
    <t>楼顶消防稳压泵房安全风险告知卡</t>
  </si>
  <si>
    <t>油烟管道安全风险告知卡</t>
  </si>
  <si>
    <t>冷库 、冻库安全风险告知卡</t>
  </si>
  <si>
    <t>消防水泵房安全风险告知卡</t>
  </si>
  <si>
    <t>湿示报警阀间安全风险告知卡</t>
  </si>
  <si>
    <t>UPS房间安全风险告知卡</t>
  </si>
  <si>
    <t>化学品危险标识</t>
  </si>
  <si>
    <t>深圳国际交流中心主要安全警示标志（会议酒店）</t>
  </si>
  <si>
    <t>人力</t>
  </si>
  <si>
    <t>消防水池/箱</t>
  </si>
  <si>
    <t>泳池机房安全风险告知卡</t>
  </si>
  <si>
    <t>雨水机房安全风险告知卡</t>
  </si>
  <si>
    <t>锅炉水泵房机房安全风险告知卡</t>
  </si>
  <si>
    <t>冷却塔补水机房安全风险告知卡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</si>
</sst>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¥-804]#,##0.00"/>
    <numFmt numFmtId="177" formatCode="_ [$￥-804]* #,##0.00_ ;_ [$￥-804]* \-#,##0.00_ ;_ [$￥-804]* &quot;-&quot;??_ ;_ @_ "/>
    <numFmt numFmtId="178" formatCode="0.00_ "/>
    <numFmt numFmtId="179" formatCode="0_ "/>
  </numFmts>
  <fonts count="44">
    <font>
      <sz val="11"/>
      <color theme="1"/>
      <name val="宋体"/>
      <charset val="134"/>
      <scheme val="minor"/>
    </font>
    <font>
      <sz val="16"/>
      <color theme="1"/>
      <name val="微软雅黑"/>
      <charset val="134"/>
    </font>
    <font>
      <b/>
      <sz val="11"/>
      <color theme="1"/>
      <name val="等线"/>
      <charset val="134"/>
    </font>
    <font>
      <sz val="11"/>
      <color theme="1"/>
      <name val="Arial"/>
      <charset val="134"/>
    </font>
    <font>
      <sz val="11"/>
      <color theme="1"/>
      <name val="等线"/>
      <charset val="134"/>
    </font>
    <font>
      <sz val="11"/>
      <color theme="1"/>
      <name val="宋体"/>
      <charset val="134"/>
    </font>
    <font>
      <b/>
      <sz val="12"/>
      <color rgb="FF000000"/>
      <name val="微软雅黑"/>
      <charset val="134"/>
    </font>
    <font>
      <sz val="10"/>
      <color theme="1"/>
      <name val="微软雅黑"/>
      <charset val="134"/>
    </font>
    <font>
      <sz val="12"/>
      <color theme="1"/>
      <name val="微软雅黑"/>
      <charset val="134"/>
    </font>
    <font>
      <sz val="12"/>
      <name val="微软雅黑"/>
      <charset val="134"/>
    </font>
    <font>
      <sz val="10"/>
      <name val="微软雅黑"/>
      <charset val="134"/>
    </font>
    <font>
      <sz val="10"/>
      <color indexed="8"/>
      <name val="微软雅黑"/>
      <charset val="0"/>
    </font>
    <font>
      <sz val="10"/>
      <color indexed="8"/>
      <name val="微软雅黑"/>
      <charset val="134"/>
    </font>
    <font>
      <sz val="11"/>
      <color theme="1"/>
      <name val="微软雅黑"/>
      <charset val="134"/>
    </font>
    <font>
      <sz val="14"/>
      <color rgb="FF000000"/>
      <name val="微软雅黑"/>
      <charset val="134"/>
    </font>
    <font>
      <sz val="10"/>
      <color rgb="FF000000"/>
      <name val="微软雅黑"/>
      <charset val="134"/>
    </font>
    <font>
      <sz val="9"/>
      <color rgb="FF000000"/>
      <name val="微软雅黑"/>
      <charset val="134"/>
    </font>
    <font>
      <sz val="9"/>
      <color rgb="FFFF0000"/>
      <name val="微软雅黑"/>
      <charset val="134"/>
    </font>
    <font>
      <sz val="12"/>
      <color indexed="8"/>
      <name val="微软雅黑"/>
      <charset val="134"/>
    </font>
    <font>
      <sz val="10"/>
      <color indexed="8"/>
      <name val="Arial Narrow"/>
      <charset val="0"/>
    </font>
    <font>
      <sz val="10"/>
      <color theme="1"/>
      <name val="宋体"/>
      <charset val="134"/>
      <scheme val="minor"/>
    </font>
    <font>
      <sz val="1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2"/>
      <name val="Times New Roman"/>
      <charset val="0"/>
    </font>
    <font>
      <sz val="11"/>
      <color rgb="FFFF0000"/>
      <name val="等线"/>
      <charset val="134"/>
    </font>
  </fonts>
  <fills count="36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4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22" fillId="0" borderId="0">
      <alignment vertical="center"/>
    </xf>
    <xf numFmtId="0" fontId="23" fillId="0" borderId="0">
      <alignment vertical="center"/>
    </xf>
    <xf numFmtId="0" fontId="0" fillId="7" borderId="10">
      <alignment vertical="center"/>
    </xf>
    <xf numFmtId="0" fontId="24" fillId="0" borderId="0">
      <alignment vertical="center"/>
    </xf>
    <xf numFmtId="0" fontId="25" fillId="0" borderId="0">
      <alignment vertical="center"/>
    </xf>
    <xf numFmtId="0" fontId="26" fillId="0" borderId="0">
      <alignment vertical="center"/>
    </xf>
    <xf numFmtId="0" fontId="27" fillId="0" borderId="11">
      <alignment vertical="center"/>
    </xf>
    <xf numFmtId="0" fontId="28" fillId="0" borderId="11">
      <alignment vertical="center"/>
    </xf>
    <xf numFmtId="0" fontId="29" fillId="0" borderId="12">
      <alignment vertical="center"/>
    </xf>
    <xf numFmtId="0" fontId="29" fillId="0" borderId="0">
      <alignment vertical="center"/>
    </xf>
    <xf numFmtId="0" fontId="30" fillId="8" borderId="13">
      <alignment vertical="center"/>
    </xf>
    <xf numFmtId="0" fontId="31" fillId="9" borderId="14">
      <alignment vertical="center"/>
    </xf>
    <xf numFmtId="0" fontId="32" fillId="9" borderId="13">
      <alignment vertical="center"/>
    </xf>
    <xf numFmtId="0" fontId="33" fillId="10" borderId="15">
      <alignment vertical="center"/>
    </xf>
    <xf numFmtId="0" fontId="34" fillId="0" borderId="16">
      <alignment vertical="center"/>
    </xf>
    <xf numFmtId="0" fontId="35" fillId="0" borderId="17">
      <alignment vertical="center"/>
    </xf>
    <xf numFmtId="0" fontId="36" fillId="11" borderId="0">
      <alignment vertical="center"/>
    </xf>
    <xf numFmtId="0" fontId="37" fillId="12" borderId="0">
      <alignment vertical="center"/>
    </xf>
    <xf numFmtId="0" fontId="38" fillId="13" borderId="0">
      <alignment vertical="center"/>
    </xf>
    <xf numFmtId="0" fontId="39" fillId="14" borderId="0">
      <alignment vertical="center"/>
    </xf>
    <xf numFmtId="0" fontId="40" fillId="15" borderId="0">
      <alignment vertical="center"/>
    </xf>
    <xf numFmtId="0" fontId="40" fillId="16" borderId="0">
      <alignment vertical="center"/>
    </xf>
    <xf numFmtId="0" fontId="39" fillId="17" borderId="0">
      <alignment vertical="center"/>
    </xf>
    <xf numFmtId="0" fontId="39" fillId="18" borderId="0">
      <alignment vertical="center"/>
    </xf>
    <xf numFmtId="0" fontId="40" fillId="19" borderId="0">
      <alignment vertical="center"/>
    </xf>
    <xf numFmtId="0" fontId="40" fillId="20" borderId="0">
      <alignment vertical="center"/>
    </xf>
    <xf numFmtId="0" fontId="39" fillId="21" borderId="0">
      <alignment vertical="center"/>
    </xf>
    <xf numFmtId="0" fontId="39" fillId="5" borderId="0">
      <alignment vertical="center"/>
    </xf>
    <xf numFmtId="0" fontId="40" fillId="22" borderId="0">
      <alignment vertical="center"/>
    </xf>
    <xf numFmtId="0" fontId="40" fillId="23" borderId="0">
      <alignment vertical="center"/>
    </xf>
    <xf numFmtId="0" fontId="39" fillId="24" borderId="0">
      <alignment vertical="center"/>
    </xf>
    <xf numFmtId="0" fontId="39" fillId="25" borderId="0">
      <alignment vertical="center"/>
    </xf>
    <xf numFmtId="0" fontId="40" fillId="26" borderId="0">
      <alignment vertical="center"/>
    </xf>
    <xf numFmtId="0" fontId="40" fillId="27" borderId="0">
      <alignment vertical="center"/>
    </xf>
    <xf numFmtId="0" fontId="39" fillId="28" borderId="0">
      <alignment vertical="center"/>
    </xf>
    <xf numFmtId="0" fontId="39" fillId="6" borderId="0">
      <alignment vertical="center"/>
    </xf>
    <xf numFmtId="0" fontId="40" fillId="29" borderId="0">
      <alignment vertical="center"/>
    </xf>
    <xf numFmtId="0" fontId="40" fillId="30" borderId="0">
      <alignment vertical="center"/>
    </xf>
    <xf numFmtId="0" fontId="39" fillId="31" borderId="0">
      <alignment vertical="center"/>
    </xf>
    <xf numFmtId="0" fontId="39" fillId="32" borderId="0">
      <alignment vertical="center"/>
    </xf>
    <xf numFmtId="0" fontId="40" fillId="33" borderId="0">
      <alignment vertical="center"/>
    </xf>
    <xf numFmtId="0" fontId="40" fillId="34" borderId="0">
      <alignment vertical="center"/>
    </xf>
    <xf numFmtId="0" fontId="39" fillId="35" borderId="0">
      <alignment vertical="center"/>
    </xf>
    <xf numFmtId="176" fontId="41" fillId="0" borderId="0">
      <alignment vertical="center"/>
    </xf>
    <xf numFmtId="176" fontId="41" fillId="0" borderId="0">
      <alignment vertical="center"/>
    </xf>
    <xf numFmtId="176" fontId="42" fillId="0" borderId="0"/>
    <xf numFmtId="176" fontId="41" fillId="0" borderId="0">
      <alignment vertical="center"/>
    </xf>
    <xf numFmtId="177" fontId="41" fillId="0" borderId="0"/>
  </cellStyleXfs>
  <cellXfs count="123">
    <xf numFmtId="0" fontId="0" fillId="0" borderId="0" xfId="0" applyAlignment="1">
      <alignment vertical="center"/>
    </xf>
    <xf numFmtId="0" fontId="1" fillId="0" borderId="0" xfId="0" applyFont="1">
      <alignment vertical="center"/>
    </xf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justify" vertical="center"/>
    </xf>
    <xf numFmtId="0" fontId="0" fillId="0" borderId="0" xfId="0" applyFill="1" applyAlignment="1">
      <alignment horizontal="center" vertical="center"/>
    </xf>
    <xf numFmtId="0" fontId="0" fillId="0" borderId="0" xfId="0" applyFill="1">
      <alignment vertical="center"/>
    </xf>
    <xf numFmtId="0" fontId="0" fillId="0" borderId="0" xfId="0" applyNumberFormat="1" applyFill="1">
      <alignment vertical="center"/>
    </xf>
    <xf numFmtId="43" fontId="0" fillId="0" borderId="0" xfId="0" applyNumberFormat="1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NumberFormat="1" applyFont="1" applyFill="1" applyAlignment="1">
      <alignment horizontal="center" vertical="center"/>
    </xf>
    <xf numFmtId="43" fontId="1" fillId="0" borderId="0" xfId="0" applyNumberFormat="1" applyFont="1">
      <alignment vertical="center"/>
    </xf>
    <xf numFmtId="0" fontId="2" fillId="0" borderId="0" xfId="0" applyFont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1" xfId="0" applyNumberFormat="1" applyFont="1" applyFill="1" applyBorder="1" applyAlignment="1">
      <alignment horizontal="center" vertical="center" wrapText="1"/>
    </xf>
    <xf numFmtId="43" fontId="2" fillId="2" borderId="1" xfId="0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2" fillId="2" borderId="2" xfId="0" applyNumberFormat="1" applyFont="1" applyFill="1" applyBorder="1" applyAlignment="1">
      <alignment horizontal="center" vertical="center" wrapText="1"/>
    </xf>
    <xf numFmtId="43" fontId="2" fillId="2" borderId="2" xfId="0" applyNumberFormat="1" applyFont="1" applyFill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justify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4" fillId="0" borderId="3" xfId="0" applyNumberFormat="1" applyFont="1" applyFill="1" applyBorder="1" applyAlignment="1">
      <alignment horizontal="center" vertical="center" wrapText="1"/>
    </xf>
    <xf numFmtId="0" fontId="4" fillId="0" borderId="3" xfId="0" applyFont="1" applyBorder="1" applyAlignment="1">
      <alignment horizontal="left" vertical="center" wrapText="1"/>
    </xf>
    <xf numFmtId="43" fontId="4" fillId="0" borderId="3" xfId="0" applyNumberFormat="1" applyFont="1" applyFill="1" applyBorder="1" applyAlignment="1">
      <alignment horizontal="center" vertical="center" wrapText="1"/>
    </xf>
    <xf numFmtId="0" fontId="5" fillId="0" borderId="3" xfId="0" applyFont="1" applyBorder="1" applyAlignment="1">
      <alignment horizontal="justify" vertical="center" wrapText="1"/>
    </xf>
    <xf numFmtId="0" fontId="3" fillId="0" borderId="3" xfId="0" applyFont="1" applyBorder="1" applyAlignment="1">
      <alignment horizontal="justify" vertical="center" wrapText="1"/>
    </xf>
    <xf numFmtId="0" fontId="0" fillId="0" borderId="3" xfId="0" applyBorder="1">
      <alignment vertical="center"/>
    </xf>
    <xf numFmtId="0" fontId="0" fillId="0" borderId="3" xfId="0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 wrapText="1"/>
    </xf>
    <xf numFmtId="0" fontId="0" fillId="0" borderId="3" xfId="0" applyBorder="1" applyAlignment="1">
      <alignment horizontal="justify" vertical="center"/>
    </xf>
    <xf numFmtId="0" fontId="0" fillId="0" borderId="3" xfId="0" applyFill="1" applyBorder="1">
      <alignment vertical="center"/>
    </xf>
    <xf numFmtId="0" fontId="0" fillId="0" borderId="3" xfId="0" applyNumberFormat="1" applyFill="1" applyBorder="1" applyAlignment="1">
      <alignment horizontal="center" vertical="center"/>
    </xf>
    <xf numFmtId="0" fontId="2" fillId="0" borderId="3" xfId="0" applyFont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0" fontId="2" fillId="2" borderId="5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left" vertical="center" wrapText="1"/>
    </xf>
    <xf numFmtId="43" fontId="0" fillId="0" borderId="0" xfId="0" applyNumberFormat="1" applyAlignment="1">
      <alignment vertical="center"/>
    </xf>
    <xf numFmtId="0" fontId="6" fillId="2" borderId="3" xfId="51" applyNumberFormat="1" applyFont="1" applyFill="1" applyBorder="1" applyAlignment="1" applyProtection="1">
      <alignment horizontal="center" vertical="center" wrapText="1"/>
    </xf>
    <xf numFmtId="178" fontId="6" fillId="2" borderId="3" xfId="51" applyNumberFormat="1" applyFont="1" applyFill="1" applyBorder="1" applyAlignment="1">
      <alignment horizontal="center" vertical="center" wrapText="1"/>
    </xf>
    <xf numFmtId="0" fontId="6" fillId="2" borderId="3" xfId="51" applyNumberFormat="1" applyFont="1" applyFill="1" applyBorder="1" applyAlignment="1">
      <alignment horizontal="center" vertical="center" wrapText="1"/>
    </xf>
    <xf numFmtId="43" fontId="6" fillId="2" borderId="4" xfId="51" applyNumberFormat="1" applyFont="1" applyFill="1" applyBorder="1" applyAlignment="1" applyProtection="1">
      <alignment horizontal="center" vertical="center" wrapText="1"/>
    </xf>
    <xf numFmtId="0" fontId="6" fillId="2" borderId="4" xfId="51" applyNumberFormat="1" applyFont="1" applyFill="1" applyBorder="1" applyAlignment="1" applyProtection="1">
      <alignment horizontal="center" vertical="center" wrapText="1"/>
    </xf>
    <xf numFmtId="0" fontId="7" fillId="0" borderId="3" xfId="0" applyFont="1" applyBorder="1" applyAlignment="1">
      <alignment horizontal="center" vertical="center"/>
    </xf>
    <xf numFmtId="43" fontId="7" fillId="0" borderId="3" xfId="0" applyNumberFormat="1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 wrapText="1"/>
    </xf>
    <xf numFmtId="43" fontId="7" fillId="0" borderId="3" xfId="0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/>
    </xf>
    <xf numFmtId="0" fontId="0" fillId="0" borderId="3" xfId="0" applyFill="1" applyBorder="1" applyAlignment="1">
      <alignment vertical="center"/>
    </xf>
    <xf numFmtId="43" fontId="8" fillId="0" borderId="3" xfId="0" applyNumberFormat="1" applyFont="1" applyBorder="1" applyAlignment="1">
      <alignment horizontal="center" vertical="center"/>
    </xf>
    <xf numFmtId="0" fontId="10" fillId="0" borderId="3" xfId="0" applyFont="1" applyFill="1" applyBorder="1" applyAlignment="1">
      <alignment horizontal="center" vertical="center" wrapText="1"/>
    </xf>
    <xf numFmtId="0" fontId="11" fillId="0" borderId="3" xfId="49" applyNumberFormat="1" applyFont="1" applyFill="1" applyBorder="1" applyAlignment="1">
      <alignment horizontal="center" vertical="center"/>
    </xf>
    <xf numFmtId="0" fontId="7" fillId="0" borderId="3" xfId="0" applyFont="1" applyFill="1" applyBorder="1" applyAlignment="1">
      <alignment horizontal="center" vertical="center"/>
    </xf>
    <xf numFmtId="0" fontId="12" fillId="0" borderId="3" xfId="50" applyNumberFormat="1" applyFont="1" applyFill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43" fontId="13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vertical="center"/>
    </xf>
    <xf numFmtId="0" fontId="0" fillId="0" borderId="3" xfId="0" applyBorder="1" applyAlignment="1">
      <alignment horizontal="center" vertical="center"/>
    </xf>
    <xf numFmtId="43" fontId="0" fillId="0" borderId="3" xfId="0" applyNumberForma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0" xfId="0" applyFont="1" applyBorder="1" applyAlignment="1">
      <alignment horizontal="center" vertical="center"/>
    </xf>
    <xf numFmtId="0" fontId="15" fillId="0" borderId="7" xfId="0" applyFont="1" applyBorder="1" applyAlignment="1">
      <alignment horizontal="center" vertical="center"/>
    </xf>
    <xf numFmtId="0" fontId="16" fillId="0" borderId="8" xfId="0" applyFont="1" applyBorder="1" applyAlignment="1">
      <alignment horizontal="center" vertical="center" wrapText="1"/>
    </xf>
    <xf numFmtId="179" fontId="17" fillId="0" borderId="8" xfId="0" applyNumberFormat="1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5" fillId="0" borderId="8" xfId="0" applyFont="1" applyBorder="1" applyAlignment="1">
      <alignment horizontal="center" vertical="center" wrapText="1"/>
    </xf>
    <xf numFmtId="43" fontId="9" fillId="0" borderId="3" xfId="0" applyNumberFormat="1" applyFont="1" applyFill="1" applyBorder="1" applyAlignment="1">
      <alignment horizontal="center" vertical="center" wrapText="1"/>
    </xf>
    <xf numFmtId="43" fontId="0" fillId="0" borderId="3" xfId="0" applyNumberFormat="1" applyFill="1" applyBorder="1" applyAlignment="1">
      <alignment vertical="center"/>
    </xf>
    <xf numFmtId="43" fontId="0" fillId="0" borderId="3" xfId="0" applyNumberFormat="1" applyBorder="1" applyAlignment="1">
      <alignment vertic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horizontal="center" vertical="center"/>
    </xf>
    <xf numFmtId="0" fontId="8" fillId="0" borderId="0" xfId="0" applyFont="1" applyFill="1" applyAlignment="1">
      <alignment vertical="center"/>
    </xf>
    <xf numFmtId="43" fontId="8" fillId="0" borderId="0" xfId="0" applyNumberFormat="1" applyFont="1" applyAlignment="1">
      <alignment vertical="center"/>
    </xf>
    <xf numFmtId="0" fontId="8" fillId="0" borderId="0" xfId="0" applyFont="1" applyBorder="1" applyAlignment="1">
      <alignment vertical="center"/>
    </xf>
    <xf numFmtId="0" fontId="8" fillId="0" borderId="3" xfId="0" applyFont="1" applyBorder="1" applyAlignment="1">
      <alignment vertical="center"/>
    </xf>
    <xf numFmtId="43" fontId="8" fillId="0" borderId="3" xfId="0" applyNumberFormat="1" applyFont="1" applyBorder="1" applyAlignment="1">
      <alignment vertical="center"/>
    </xf>
    <xf numFmtId="0" fontId="8" fillId="0" borderId="3" xfId="0" applyFont="1" applyFill="1" applyBorder="1" applyAlignment="1">
      <alignment horizontal="center" vertical="center"/>
    </xf>
    <xf numFmtId="0" fontId="8" fillId="0" borderId="3" xfId="0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vertical="center"/>
    </xf>
    <xf numFmtId="43" fontId="8" fillId="0" borderId="3" xfId="0" applyNumberFormat="1" applyFont="1" applyFill="1" applyBorder="1" applyAlignment="1">
      <alignment vertical="center"/>
    </xf>
    <xf numFmtId="0" fontId="8" fillId="0" borderId="0" xfId="0" applyFont="1" applyFill="1" applyBorder="1" applyAlignment="1">
      <alignment vertical="center"/>
    </xf>
    <xf numFmtId="43" fontId="8" fillId="0" borderId="3" xfId="0" applyNumberFormat="1" applyFont="1" applyBorder="1" applyAlignment="1">
      <alignment horizontal="center" vertical="center" wrapText="1"/>
    </xf>
    <xf numFmtId="0" fontId="8" fillId="0" borderId="0" xfId="0" applyFont="1" applyBorder="1" applyAlignment="1">
      <alignment horizontal="center" vertical="center"/>
    </xf>
    <xf numFmtId="0" fontId="8" fillId="0" borderId="0" xfId="0" applyFont="1" applyFill="1" applyAlignment="1">
      <alignment vertical="center" wrapText="1"/>
    </xf>
    <xf numFmtId="0" fontId="8" fillId="4" borderId="3" xfId="0" applyFont="1" applyFill="1" applyBorder="1" applyAlignment="1">
      <alignment horizontal="center" vertical="center"/>
    </xf>
    <xf numFmtId="0" fontId="8" fillId="4" borderId="3" xfId="0" applyFont="1" applyFill="1" applyBorder="1" applyAlignment="1">
      <alignment horizontal="center" vertical="center" wrapText="1"/>
    </xf>
    <xf numFmtId="43" fontId="8" fillId="0" borderId="3" xfId="0" applyNumberFormat="1" applyFont="1" applyFill="1" applyBorder="1" applyAlignment="1">
      <alignment horizontal="center" vertical="center"/>
    </xf>
    <xf numFmtId="0" fontId="8" fillId="0" borderId="0" xfId="0" applyFont="1" applyFill="1" applyAlignment="1">
      <alignment horizontal="center" vertical="center" wrapText="1"/>
    </xf>
    <xf numFmtId="0" fontId="0" fillId="0" borderId="0" xfId="0" applyFill="1" applyAlignment="1">
      <alignment vertical="center"/>
    </xf>
    <xf numFmtId="0" fontId="0" fillId="0" borderId="0" xfId="0" applyBorder="1" applyAlignment="1">
      <alignment vertical="center"/>
    </xf>
    <xf numFmtId="0" fontId="0" fillId="0" borderId="0" xfId="0" applyFill="1" applyBorder="1" applyAlignment="1">
      <alignment vertical="center"/>
    </xf>
    <xf numFmtId="43" fontId="8" fillId="0" borderId="0" xfId="0" applyNumberFormat="1" applyFont="1" applyAlignment="1">
      <alignment horizontal="center" vertical="center"/>
    </xf>
    <xf numFmtId="43" fontId="6" fillId="2" borderId="5" xfId="51" applyNumberFormat="1" applyFont="1" applyFill="1" applyBorder="1" applyAlignment="1" applyProtection="1">
      <alignment horizontal="center" vertical="center" wrapText="1"/>
    </xf>
    <xf numFmtId="0" fontId="0" fillId="0" borderId="3" xfId="0" applyBorder="1" applyAlignment="1">
      <alignment vertical="center"/>
    </xf>
    <xf numFmtId="0" fontId="0" fillId="0" borderId="4" xfId="0" applyFill="1" applyBorder="1" applyAlignment="1">
      <alignment vertical="center"/>
    </xf>
    <xf numFmtId="43" fontId="8" fillId="0" borderId="5" xfId="0" applyNumberFormat="1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43" fontId="0" fillId="0" borderId="4" xfId="0" applyNumberFormat="1" applyFill="1" applyBorder="1" applyAlignment="1">
      <alignment vertical="center"/>
    </xf>
    <xf numFmtId="43" fontId="18" fillId="0" borderId="3" xfId="50" applyNumberFormat="1" applyFont="1" applyFill="1" applyBorder="1" applyAlignment="1">
      <alignment horizontal="center" vertical="center" wrapText="1"/>
    </xf>
    <xf numFmtId="0" fontId="18" fillId="0" borderId="4" xfId="50" applyNumberFormat="1" applyFont="1" applyFill="1" applyBorder="1" applyAlignment="1">
      <alignment horizontal="center" vertical="center"/>
    </xf>
    <xf numFmtId="43" fontId="18" fillId="0" borderId="4" xfId="50" applyNumberFormat="1" applyFont="1" applyFill="1" applyBorder="1" applyAlignment="1">
      <alignment horizontal="center" vertical="center" wrapText="1"/>
    </xf>
    <xf numFmtId="43" fontId="8" fillId="0" borderId="9" xfId="0" applyNumberFormat="1" applyFont="1" applyBorder="1" applyAlignment="1">
      <alignment horizontal="center" vertical="center"/>
    </xf>
    <xf numFmtId="43" fontId="0" fillId="0" borderId="9" xfId="0" applyNumberFormat="1" applyFill="1" applyBorder="1" applyAlignment="1">
      <alignment vertical="center"/>
    </xf>
    <xf numFmtId="177" fontId="19" fillId="0" borderId="4" xfId="49" applyNumberFormat="1" applyFont="1" applyFill="1" applyBorder="1" applyAlignment="1">
      <alignment vertical="center"/>
    </xf>
    <xf numFmtId="43" fontId="19" fillId="0" borderId="3" xfId="49" applyNumberFormat="1" applyFont="1" applyFill="1" applyBorder="1" applyAlignment="1">
      <alignment vertical="center"/>
    </xf>
    <xf numFmtId="43" fontId="20" fillId="0" borderId="3" xfId="0" applyNumberFormat="1" applyFont="1" applyFill="1" applyBorder="1" applyAlignment="1">
      <alignment vertical="center"/>
    </xf>
    <xf numFmtId="0" fontId="20" fillId="0" borderId="0" xfId="0" applyFont="1" applyAlignment="1">
      <alignment vertical="center"/>
    </xf>
    <xf numFmtId="0" fontId="0" fillId="0" borderId="0" xfId="0" applyFill="1" applyBorder="1" applyAlignment="1">
      <alignment horizontal="center" vertical="center"/>
    </xf>
    <xf numFmtId="0" fontId="0" fillId="0" borderId="4" xfId="0" applyBorder="1" applyAlignment="1">
      <alignment vertical="center"/>
    </xf>
    <xf numFmtId="0" fontId="0" fillId="3" borderId="3" xfId="0" applyFill="1" applyBorder="1" applyAlignment="1">
      <alignment vertical="center"/>
    </xf>
    <xf numFmtId="0" fontId="0" fillId="5" borderId="3" xfId="0" applyFill="1" applyBorder="1" applyAlignment="1">
      <alignment vertical="center"/>
    </xf>
    <xf numFmtId="0" fontId="0" fillId="6" borderId="3" xfId="0" applyFill="1" applyBorder="1" applyAlignment="1">
      <alignment vertical="center"/>
    </xf>
    <xf numFmtId="43" fontId="21" fillId="4" borderId="3" xfId="0" applyNumberFormat="1" applyFont="1" applyFill="1" applyBorder="1" applyAlignment="1">
      <alignment vertical="center"/>
    </xf>
    <xf numFmtId="0" fontId="0" fillId="0" borderId="1" xfId="0" applyBorder="1" applyAlignment="1">
      <alignment vertical="center"/>
    </xf>
    <xf numFmtId="43" fontId="0" fillId="0" borderId="1" xfId="0" applyNumberFormat="1" applyBorder="1" applyAlignment="1">
      <alignment vertical="center"/>
    </xf>
    <xf numFmtId="0" fontId="0" fillId="0" borderId="3" xfId="0" applyBorder="1" applyAlignment="1">
      <alignment horizontal="left" vertical="center" wrapText="1"/>
    </xf>
    <xf numFmtId="43" fontId="0" fillId="0" borderId="3" xfId="0" applyNumberFormat="1" applyBorder="1" applyAlignment="1">
      <alignment horizontal="left" vertical="center" wrapText="1"/>
    </xf>
  </cellXfs>
  <cellStyles count="5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0 15 2" xfId="49"/>
    <cellStyle name="常规_HOE 采购单模板11" xfId="50"/>
    <cellStyle name="Style 1 18" xfId="51"/>
    <cellStyle name="常规 14 15" xfId="52"/>
    <cellStyle name="Normal_Q-28 Chinese Kitchen Utensil" xfId="53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45.png"/><Relationship Id="rId98" Type="http://schemas.openxmlformats.org/officeDocument/2006/relationships/image" Target="media/image144.png"/><Relationship Id="rId97" Type="http://schemas.openxmlformats.org/officeDocument/2006/relationships/image" Target="media/image143.png"/><Relationship Id="rId96" Type="http://schemas.openxmlformats.org/officeDocument/2006/relationships/image" Target="media/image142.jpeg"/><Relationship Id="rId95" Type="http://schemas.openxmlformats.org/officeDocument/2006/relationships/image" Target="media/image141.png"/><Relationship Id="rId94" Type="http://schemas.openxmlformats.org/officeDocument/2006/relationships/image" Target="media/image140.png"/><Relationship Id="rId93" Type="http://schemas.openxmlformats.org/officeDocument/2006/relationships/image" Target="media/image139.png"/><Relationship Id="rId92" Type="http://schemas.openxmlformats.org/officeDocument/2006/relationships/image" Target="media/image138.png"/><Relationship Id="rId91" Type="http://schemas.openxmlformats.org/officeDocument/2006/relationships/image" Target="media/image137.png"/><Relationship Id="rId90" Type="http://schemas.openxmlformats.org/officeDocument/2006/relationships/image" Target="media/image136.png"/><Relationship Id="rId9" Type="http://schemas.openxmlformats.org/officeDocument/2006/relationships/image" Target="media/image59.png"/><Relationship Id="rId89" Type="http://schemas.openxmlformats.org/officeDocument/2006/relationships/image" Target="media/image135.png"/><Relationship Id="rId88" Type="http://schemas.openxmlformats.org/officeDocument/2006/relationships/image" Target="media/image134.png"/><Relationship Id="rId87" Type="http://schemas.openxmlformats.org/officeDocument/2006/relationships/image" Target="media/image133.png"/><Relationship Id="rId86" Type="http://schemas.openxmlformats.org/officeDocument/2006/relationships/image" Target="media/image132.png"/><Relationship Id="rId85" Type="http://schemas.openxmlformats.org/officeDocument/2006/relationships/image" Target="media/image131.png"/><Relationship Id="rId84" Type="http://schemas.openxmlformats.org/officeDocument/2006/relationships/image" Target="media/image130.png"/><Relationship Id="rId83" Type="http://schemas.openxmlformats.org/officeDocument/2006/relationships/image" Target="media/image129.png"/><Relationship Id="rId82" Type="http://schemas.openxmlformats.org/officeDocument/2006/relationships/image" Target="media/image128.png"/><Relationship Id="rId81" Type="http://schemas.openxmlformats.org/officeDocument/2006/relationships/image" Target="media/image127.png"/><Relationship Id="rId80" Type="http://schemas.openxmlformats.org/officeDocument/2006/relationships/image" Target="media/image126.png"/><Relationship Id="rId8" Type="http://schemas.openxmlformats.org/officeDocument/2006/relationships/image" Target="media/image58.png"/><Relationship Id="rId79" Type="http://schemas.openxmlformats.org/officeDocument/2006/relationships/image" Target="media/image125.png"/><Relationship Id="rId78" Type="http://schemas.openxmlformats.org/officeDocument/2006/relationships/image" Target="media/image124.png"/><Relationship Id="rId77" Type="http://schemas.openxmlformats.org/officeDocument/2006/relationships/image" Target="media/image123.png"/><Relationship Id="rId76" Type="http://schemas.openxmlformats.org/officeDocument/2006/relationships/image" Target="media/image122.png"/><Relationship Id="rId75" Type="http://schemas.openxmlformats.org/officeDocument/2006/relationships/image" Target="media/image121.png"/><Relationship Id="rId74" Type="http://schemas.openxmlformats.org/officeDocument/2006/relationships/image" Target="media/image120.png"/><Relationship Id="rId73" Type="http://schemas.openxmlformats.org/officeDocument/2006/relationships/image" Target="media/image119.png"/><Relationship Id="rId72" Type="http://schemas.openxmlformats.org/officeDocument/2006/relationships/image" Target="media/image118.png"/><Relationship Id="rId71" Type="http://schemas.openxmlformats.org/officeDocument/2006/relationships/image" Target="media/image117.png"/><Relationship Id="rId70" Type="http://schemas.openxmlformats.org/officeDocument/2006/relationships/image" Target="media/image116.png"/><Relationship Id="rId7" Type="http://schemas.openxmlformats.org/officeDocument/2006/relationships/image" Target="media/image57.jpeg"/><Relationship Id="rId69" Type="http://schemas.openxmlformats.org/officeDocument/2006/relationships/image" Target="media/image115.png"/><Relationship Id="rId68" Type="http://schemas.openxmlformats.org/officeDocument/2006/relationships/image" Target="media/image114.png"/><Relationship Id="rId67" Type="http://schemas.openxmlformats.org/officeDocument/2006/relationships/image" Target="media/image113.png"/><Relationship Id="rId66" Type="http://schemas.openxmlformats.org/officeDocument/2006/relationships/image" Target="media/image112.png"/><Relationship Id="rId65" Type="http://schemas.openxmlformats.org/officeDocument/2006/relationships/image" Target="media/image111.png"/><Relationship Id="rId64" Type="http://schemas.openxmlformats.org/officeDocument/2006/relationships/image" Target="media/image110.jpeg"/><Relationship Id="rId63" Type="http://schemas.openxmlformats.org/officeDocument/2006/relationships/image" Target="media/image109.jpeg"/><Relationship Id="rId62" Type="http://schemas.openxmlformats.org/officeDocument/2006/relationships/image" Target="media/image108.jpeg"/><Relationship Id="rId61" Type="http://schemas.openxmlformats.org/officeDocument/2006/relationships/image" Target="media/image107.png"/><Relationship Id="rId60" Type="http://schemas.openxmlformats.org/officeDocument/2006/relationships/image" Target="media/image106.png"/><Relationship Id="rId6" Type="http://schemas.openxmlformats.org/officeDocument/2006/relationships/image" Target="media/image9.jpeg"/><Relationship Id="rId59" Type="http://schemas.openxmlformats.org/officeDocument/2006/relationships/image" Target="media/image105.png"/><Relationship Id="rId58" Type="http://schemas.openxmlformats.org/officeDocument/2006/relationships/image" Target="media/image104.png"/><Relationship Id="rId57" Type="http://schemas.openxmlformats.org/officeDocument/2006/relationships/image" Target="media/image103.png"/><Relationship Id="rId56" Type="http://schemas.openxmlformats.org/officeDocument/2006/relationships/image" Target="media/image102.png"/><Relationship Id="rId55" Type="http://schemas.openxmlformats.org/officeDocument/2006/relationships/image" Target="media/image101.png"/><Relationship Id="rId54" Type="http://schemas.openxmlformats.org/officeDocument/2006/relationships/image" Target="media/image100.png"/><Relationship Id="rId53" Type="http://schemas.openxmlformats.org/officeDocument/2006/relationships/image" Target="media/image99.png"/><Relationship Id="rId52" Type="http://schemas.openxmlformats.org/officeDocument/2006/relationships/image" Target="media/image98.png"/><Relationship Id="rId51" Type="http://schemas.openxmlformats.org/officeDocument/2006/relationships/image" Target="media/image97.png"/><Relationship Id="rId50" Type="http://schemas.openxmlformats.org/officeDocument/2006/relationships/image" Target="media/image96.png"/><Relationship Id="rId5" Type="http://schemas.openxmlformats.org/officeDocument/2006/relationships/image" Target="media/image1.jpeg"/><Relationship Id="rId49" Type="http://schemas.openxmlformats.org/officeDocument/2006/relationships/image" Target="media/image95.png"/><Relationship Id="rId48" Type="http://schemas.openxmlformats.org/officeDocument/2006/relationships/image" Target="media/image94.png"/><Relationship Id="rId47" Type="http://schemas.openxmlformats.org/officeDocument/2006/relationships/image" Target="media/image93.png"/><Relationship Id="rId46" Type="http://schemas.openxmlformats.org/officeDocument/2006/relationships/image" Target="media/image92.png"/><Relationship Id="rId45" Type="http://schemas.openxmlformats.org/officeDocument/2006/relationships/image" Target="media/image91.png"/><Relationship Id="rId44" Type="http://schemas.openxmlformats.org/officeDocument/2006/relationships/image" Target="media/image90.png"/><Relationship Id="rId43" Type="http://schemas.openxmlformats.org/officeDocument/2006/relationships/image" Target="media/image89.png"/><Relationship Id="rId42" Type="http://schemas.openxmlformats.org/officeDocument/2006/relationships/image" Target="media/image2.jpeg"/><Relationship Id="rId41" Type="http://schemas.openxmlformats.org/officeDocument/2006/relationships/image" Target="media/image88.png"/><Relationship Id="rId40" Type="http://schemas.openxmlformats.org/officeDocument/2006/relationships/image" Target="media/image87.png"/><Relationship Id="rId4" Type="http://schemas.openxmlformats.org/officeDocument/2006/relationships/image" Target="media/image10.jpeg"/><Relationship Id="rId39" Type="http://schemas.openxmlformats.org/officeDocument/2006/relationships/image" Target="media/image86.png"/><Relationship Id="rId38" Type="http://schemas.openxmlformats.org/officeDocument/2006/relationships/image" Target="media/image85.png"/><Relationship Id="rId37" Type="http://schemas.openxmlformats.org/officeDocument/2006/relationships/image" Target="media/image84.png"/><Relationship Id="rId36" Type="http://schemas.openxmlformats.org/officeDocument/2006/relationships/image" Target="media/image83.png"/><Relationship Id="rId35" Type="http://schemas.openxmlformats.org/officeDocument/2006/relationships/image" Target="media/image82.png"/><Relationship Id="rId34" Type="http://schemas.openxmlformats.org/officeDocument/2006/relationships/image" Target="media/image81.png"/><Relationship Id="rId33" Type="http://schemas.openxmlformats.org/officeDocument/2006/relationships/image" Target="media/image80.png"/><Relationship Id="rId32" Type="http://schemas.openxmlformats.org/officeDocument/2006/relationships/image" Target="media/image79.png"/><Relationship Id="rId31" Type="http://schemas.openxmlformats.org/officeDocument/2006/relationships/image" Target="media/image78.png"/><Relationship Id="rId30" Type="http://schemas.openxmlformats.org/officeDocument/2006/relationships/image" Target="media/image4.png"/><Relationship Id="rId3" Type="http://schemas.openxmlformats.org/officeDocument/2006/relationships/image" Target="media/image56.jpeg"/><Relationship Id="rId29" Type="http://schemas.openxmlformats.org/officeDocument/2006/relationships/image" Target="media/image77.png"/><Relationship Id="rId28" Type="http://schemas.openxmlformats.org/officeDocument/2006/relationships/image" Target="media/image8.jpeg"/><Relationship Id="rId27" Type="http://schemas.openxmlformats.org/officeDocument/2006/relationships/image" Target="media/image76.png"/><Relationship Id="rId26" Type="http://schemas.openxmlformats.org/officeDocument/2006/relationships/image" Target="media/image75.png"/><Relationship Id="rId25" Type="http://schemas.openxmlformats.org/officeDocument/2006/relationships/image" Target="media/image74.png"/><Relationship Id="rId24" Type="http://schemas.openxmlformats.org/officeDocument/2006/relationships/image" Target="media/image73.png"/><Relationship Id="rId23" Type="http://schemas.openxmlformats.org/officeDocument/2006/relationships/image" Target="media/image72.png"/><Relationship Id="rId22" Type="http://schemas.openxmlformats.org/officeDocument/2006/relationships/image" Target="media/image71.png"/><Relationship Id="rId21" Type="http://schemas.openxmlformats.org/officeDocument/2006/relationships/image" Target="media/image70.png"/><Relationship Id="rId20" Type="http://schemas.openxmlformats.org/officeDocument/2006/relationships/image" Target="media/image69.png"/><Relationship Id="rId2" Type="http://schemas.openxmlformats.org/officeDocument/2006/relationships/image" Target="media/image55.jpeg"/><Relationship Id="rId19" Type="http://schemas.openxmlformats.org/officeDocument/2006/relationships/image" Target="media/image68.png"/><Relationship Id="rId18" Type="http://schemas.openxmlformats.org/officeDocument/2006/relationships/image" Target="media/image67.png"/><Relationship Id="rId17" Type="http://schemas.openxmlformats.org/officeDocument/2006/relationships/image" Target="media/image66.png"/><Relationship Id="rId16" Type="http://schemas.openxmlformats.org/officeDocument/2006/relationships/image" Target="media/image6.jpeg"/><Relationship Id="rId15" Type="http://schemas.openxmlformats.org/officeDocument/2006/relationships/image" Target="media/image65.png"/><Relationship Id="rId14" Type="http://schemas.openxmlformats.org/officeDocument/2006/relationships/image" Target="media/image64.png"/><Relationship Id="rId13" Type="http://schemas.openxmlformats.org/officeDocument/2006/relationships/image" Target="media/image63.png"/><Relationship Id="rId12" Type="http://schemas.openxmlformats.org/officeDocument/2006/relationships/image" Target="media/image62.png"/><Relationship Id="rId113" Type="http://schemas.openxmlformats.org/officeDocument/2006/relationships/image" Target="media/image159.png"/><Relationship Id="rId112" Type="http://schemas.openxmlformats.org/officeDocument/2006/relationships/image" Target="media/image158.png"/><Relationship Id="rId111" Type="http://schemas.openxmlformats.org/officeDocument/2006/relationships/image" Target="media/image157.png"/><Relationship Id="rId110" Type="http://schemas.openxmlformats.org/officeDocument/2006/relationships/image" Target="media/image156.png"/><Relationship Id="rId11" Type="http://schemas.openxmlformats.org/officeDocument/2006/relationships/image" Target="media/image61.png"/><Relationship Id="rId109" Type="http://schemas.openxmlformats.org/officeDocument/2006/relationships/image" Target="media/image155.png"/><Relationship Id="rId108" Type="http://schemas.openxmlformats.org/officeDocument/2006/relationships/image" Target="media/image154.png"/><Relationship Id="rId107" Type="http://schemas.openxmlformats.org/officeDocument/2006/relationships/image" Target="media/image153.png"/><Relationship Id="rId106" Type="http://schemas.openxmlformats.org/officeDocument/2006/relationships/image" Target="media/image152.png"/><Relationship Id="rId105" Type="http://schemas.openxmlformats.org/officeDocument/2006/relationships/image" Target="media/image151.png"/><Relationship Id="rId104" Type="http://schemas.openxmlformats.org/officeDocument/2006/relationships/image" Target="media/image150.png"/><Relationship Id="rId103" Type="http://schemas.openxmlformats.org/officeDocument/2006/relationships/image" Target="media/image149.png"/><Relationship Id="rId102" Type="http://schemas.openxmlformats.org/officeDocument/2006/relationships/image" Target="media/image148.png"/><Relationship Id="rId101" Type="http://schemas.openxmlformats.org/officeDocument/2006/relationships/image" Target="media/image147.png"/><Relationship Id="rId100" Type="http://schemas.openxmlformats.org/officeDocument/2006/relationships/image" Target="media/image146.png"/><Relationship Id="rId10" Type="http://schemas.openxmlformats.org/officeDocument/2006/relationships/image" Target="media/image60.png"/><Relationship Id="rId1" Type="http://schemas.openxmlformats.org/officeDocument/2006/relationships/image" Target="media/image54.jpe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5" Type="http://schemas.openxmlformats.org/officeDocument/2006/relationships/styles" Target="styles.xml"/><Relationship Id="rId14" Type="http://www.wps.cn/officeDocument/2020/cellImage" Target="cellimages.xml"/><Relationship Id="rId13" Type="http://schemas.openxmlformats.org/officeDocument/2006/relationships/sharedStrings" Target="sharedStrings.xml"/><Relationship Id="rId12" Type="http://schemas.openxmlformats.org/officeDocument/2006/relationships/theme" Target="theme/theme1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50.png"/><Relationship Id="rId1" Type="http://schemas.openxmlformats.org/officeDocument/2006/relationships/image" Target="../media/image49.png"/></Relationships>
</file>

<file path=xl/drawings/_rels/vmlDrawing1.vml.rels><?xml version="1.0" encoding="UTF-8" standalone="yes"?>
<Relationships xmlns="http://schemas.openxmlformats.org/package/2006/relationships"><Relationship Id="rId9" Type="http://schemas.openxmlformats.org/officeDocument/2006/relationships/image" Target="../media/image24.png"/><Relationship Id="rId8" Type="http://schemas.openxmlformats.org/officeDocument/2006/relationships/image" Target="../media/image23.png"/><Relationship Id="rId7" Type="http://schemas.openxmlformats.org/officeDocument/2006/relationships/image" Target="../media/image22.png"/><Relationship Id="rId6" Type="http://schemas.openxmlformats.org/officeDocument/2006/relationships/image" Target="../media/image21.png"/><Relationship Id="rId5" Type="http://schemas.openxmlformats.org/officeDocument/2006/relationships/image" Target="../media/image20.png"/><Relationship Id="rId4" Type="http://schemas.openxmlformats.org/officeDocument/2006/relationships/image" Target="../media/image19.png"/><Relationship Id="rId3" Type="http://schemas.openxmlformats.org/officeDocument/2006/relationships/image" Target="../media/image18.png"/><Relationship Id="rId21" Type="http://schemas.openxmlformats.org/officeDocument/2006/relationships/image" Target="../media/image36.png"/><Relationship Id="rId20" Type="http://schemas.openxmlformats.org/officeDocument/2006/relationships/image" Target="../media/image35.png"/><Relationship Id="rId2" Type="http://schemas.openxmlformats.org/officeDocument/2006/relationships/image" Target="../media/image17.png"/><Relationship Id="rId19" Type="http://schemas.openxmlformats.org/officeDocument/2006/relationships/image" Target="../media/image34.png"/><Relationship Id="rId18" Type="http://schemas.openxmlformats.org/officeDocument/2006/relationships/image" Target="../media/image33.png"/><Relationship Id="rId17" Type="http://schemas.openxmlformats.org/officeDocument/2006/relationships/image" Target="../media/image32.png"/><Relationship Id="rId16" Type="http://schemas.openxmlformats.org/officeDocument/2006/relationships/image" Target="../media/image31.png"/><Relationship Id="rId15" Type="http://schemas.openxmlformats.org/officeDocument/2006/relationships/image" Target="../media/image30.png"/><Relationship Id="rId14" Type="http://schemas.openxmlformats.org/officeDocument/2006/relationships/image" Target="../media/image29.png"/><Relationship Id="rId13" Type="http://schemas.openxmlformats.org/officeDocument/2006/relationships/image" Target="../media/image28.png"/><Relationship Id="rId12" Type="http://schemas.openxmlformats.org/officeDocument/2006/relationships/image" Target="../media/image27.png"/><Relationship Id="rId11" Type="http://schemas.openxmlformats.org/officeDocument/2006/relationships/image" Target="../media/image26.png"/><Relationship Id="rId10" Type="http://schemas.openxmlformats.org/officeDocument/2006/relationships/image" Target="../media/image25.png"/><Relationship Id="rId1" Type="http://schemas.openxmlformats.org/officeDocument/2006/relationships/image" Target="../media/image16.png"/></Relationships>
</file>

<file path=xl/drawings/_rels/vmlDrawing2.vml.rels><?xml version="1.0" encoding="UTF-8" standalone="yes"?>
<Relationships xmlns="http://schemas.openxmlformats.org/package/2006/relationships"><Relationship Id="rId8" Type="http://schemas.openxmlformats.org/officeDocument/2006/relationships/image" Target="../media/image44.emf"/><Relationship Id="rId7" Type="http://schemas.openxmlformats.org/officeDocument/2006/relationships/image" Target="../media/image43.emf"/><Relationship Id="rId6" Type="http://schemas.openxmlformats.org/officeDocument/2006/relationships/image" Target="../media/image42.emf"/><Relationship Id="rId5" Type="http://schemas.openxmlformats.org/officeDocument/2006/relationships/image" Target="../media/image41.emf"/><Relationship Id="rId4" Type="http://schemas.openxmlformats.org/officeDocument/2006/relationships/image" Target="../media/image40.emf"/><Relationship Id="rId3" Type="http://schemas.openxmlformats.org/officeDocument/2006/relationships/image" Target="../media/image39.emf"/><Relationship Id="rId2" Type="http://schemas.openxmlformats.org/officeDocument/2006/relationships/image" Target="../media/image38.emf"/><Relationship Id="rId1" Type="http://schemas.openxmlformats.org/officeDocument/2006/relationships/image" Target="../media/image37.emf"/></Relationships>
</file>

<file path=xl/drawings/_rels/vmlDrawing3.vml.rels><?xml version="1.0" encoding="UTF-8" standalone="yes"?>
<Relationships xmlns="http://schemas.openxmlformats.org/package/2006/relationships"><Relationship Id="rId9" Type="http://schemas.openxmlformats.org/officeDocument/2006/relationships/image" Target="../media/image52.emf"/><Relationship Id="rId8" Type="http://schemas.openxmlformats.org/officeDocument/2006/relationships/image" Target="../media/image51.wmf"/><Relationship Id="rId7" Type="http://schemas.openxmlformats.org/officeDocument/2006/relationships/image" Target="../media/image33.png"/><Relationship Id="rId6" Type="http://schemas.openxmlformats.org/officeDocument/2006/relationships/image" Target="../media/image32.png"/><Relationship Id="rId5" Type="http://schemas.openxmlformats.org/officeDocument/2006/relationships/image" Target="../media/image20.png"/><Relationship Id="rId4" Type="http://schemas.openxmlformats.org/officeDocument/2006/relationships/image" Target="../media/image19.png"/><Relationship Id="rId3" Type="http://schemas.openxmlformats.org/officeDocument/2006/relationships/image" Target="../media/image18.png"/><Relationship Id="rId2" Type="http://schemas.openxmlformats.org/officeDocument/2006/relationships/image" Target="../media/image28.png"/><Relationship Id="rId10" Type="http://schemas.openxmlformats.org/officeDocument/2006/relationships/image" Target="../media/image53.emf"/><Relationship Id="rId1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321310</xdr:colOff>
      <xdr:row>11</xdr:row>
      <xdr:rowOff>58420</xdr:rowOff>
    </xdr:from>
    <xdr:to>
      <xdr:col>6</xdr:col>
      <xdr:colOff>1184275</xdr:colOff>
      <xdr:row>11</xdr:row>
      <xdr:rowOff>782320</xdr:rowOff>
    </xdr:to>
    <xdr:pic>
      <xdr:nvPicPr>
        <xdr:cNvPr id="133" name="图片 13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80575" y="11374120"/>
          <a:ext cx="86296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285115</xdr:colOff>
      <xdr:row>12</xdr:row>
      <xdr:rowOff>40005</xdr:rowOff>
    </xdr:from>
    <xdr:to>
      <xdr:col>6</xdr:col>
      <xdr:colOff>1148080</xdr:colOff>
      <xdr:row>12</xdr:row>
      <xdr:rowOff>763905</xdr:rowOff>
    </xdr:to>
    <xdr:pic>
      <xdr:nvPicPr>
        <xdr:cNvPr id="134" name="图片 13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44380" y="12384405"/>
          <a:ext cx="86296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256540</xdr:colOff>
      <xdr:row>14</xdr:row>
      <xdr:rowOff>49530</xdr:rowOff>
    </xdr:from>
    <xdr:to>
      <xdr:col>6</xdr:col>
      <xdr:colOff>1119505</xdr:colOff>
      <xdr:row>14</xdr:row>
      <xdr:rowOff>773430</xdr:rowOff>
    </xdr:to>
    <xdr:pic>
      <xdr:nvPicPr>
        <xdr:cNvPr id="135" name="图片 13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15805" y="14451330"/>
          <a:ext cx="86296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238760</xdr:colOff>
      <xdr:row>16</xdr:row>
      <xdr:rowOff>66675</xdr:rowOff>
    </xdr:from>
    <xdr:to>
      <xdr:col>6</xdr:col>
      <xdr:colOff>1101725</xdr:colOff>
      <xdr:row>16</xdr:row>
      <xdr:rowOff>790575</xdr:rowOff>
    </xdr:to>
    <xdr:pic>
      <xdr:nvPicPr>
        <xdr:cNvPr id="136" name="图片 13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98025" y="16525875"/>
          <a:ext cx="86296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182880</xdr:colOff>
      <xdr:row>18</xdr:row>
      <xdr:rowOff>141605</xdr:rowOff>
    </xdr:from>
    <xdr:to>
      <xdr:col>6</xdr:col>
      <xdr:colOff>1045845</xdr:colOff>
      <xdr:row>18</xdr:row>
      <xdr:rowOff>865505</xdr:rowOff>
    </xdr:to>
    <xdr:pic>
      <xdr:nvPicPr>
        <xdr:cNvPr id="137" name="图片 13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42145" y="18658205"/>
          <a:ext cx="86296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183515</xdr:colOff>
      <xdr:row>19</xdr:row>
      <xdr:rowOff>40640</xdr:rowOff>
    </xdr:from>
    <xdr:to>
      <xdr:col>6</xdr:col>
      <xdr:colOff>1046480</xdr:colOff>
      <xdr:row>19</xdr:row>
      <xdr:rowOff>764540</xdr:rowOff>
    </xdr:to>
    <xdr:pic>
      <xdr:nvPicPr>
        <xdr:cNvPr id="138" name="图片 13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42780" y="19585940"/>
          <a:ext cx="86296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330200</xdr:colOff>
      <xdr:row>9</xdr:row>
      <xdr:rowOff>59055</xdr:rowOff>
    </xdr:from>
    <xdr:to>
      <xdr:col>6</xdr:col>
      <xdr:colOff>1193165</xdr:colOff>
      <xdr:row>9</xdr:row>
      <xdr:rowOff>782955</xdr:rowOff>
    </xdr:to>
    <xdr:pic>
      <xdr:nvPicPr>
        <xdr:cNvPr id="139" name="图片 13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89465" y="9317355"/>
          <a:ext cx="86296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339725</xdr:colOff>
      <xdr:row>10</xdr:row>
      <xdr:rowOff>49530</xdr:rowOff>
    </xdr:from>
    <xdr:to>
      <xdr:col>6</xdr:col>
      <xdr:colOff>1202690</xdr:colOff>
      <xdr:row>10</xdr:row>
      <xdr:rowOff>773430</xdr:rowOff>
    </xdr:to>
    <xdr:pic>
      <xdr:nvPicPr>
        <xdr:cNvPr id="140" name="图片 1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98990" y="10336530"/>
          <a:ext cx="86296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266065</xdr:colOff>
      <xdr:row>13</xdr:row>
      <xdr:rowOff>38100</xdr:rowOff>
    </xdr:from>
    <xdr:to>
      <xdr:col>6</xdr:col>
      <xdr:colOff>1129030</xdr:colOff>
      <xdr:row>13</xdr:row>
      <xdr:rowOff>762000</xdr:rowOff>
    </xdr:to>
    <xdr:pic>
      <xdr:nvPicPr>
        <xdr:cNvPr id="141" name="图片 14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25330" y="13411200"/>
          <a:ext cx="86296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220345</xdr:colOff>
      <xdr:row>15</xdr:row>
      <xdr:rowOff>77470</xdr:rowOff>
    </xdr:from>
    <xdr:to>
      <xdr:col>6</xdr:col>
      <xdr:colOff>1083310</xdr:colOff>
      <xdr:row>15</xdr:row>
      <xdr:rowOff>801370</xdr:rowOff>
    </xdr:to>
    <xdr:pic>
      <xdr:nvPicPr>
        <xdr:cNvPr id="142" name="图片 14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79610" y="15507970"/>
          <a:ext cx="86296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103505</xdr:colOff>
      <xdr:row>68</xdr:row>
      <xdr:rowOff>128905</xdr:rowOff>
    </xdr:from>
    <xdr:to>
      <xdr:col>6</xdr:col>
      <xdr:colOff>1320165</xdr:colOff>
      <xdr:row>68</xdr:row>
      <xdr:rowOff>860425</xdr:rowOff>
    </xdr:to>
    <xdr:pic>
      <xdr:nvPicPr>
        <xdr:cNvPr id="143" name="图片 14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462770" y="70080505"/>
          <a:ext cx="1216660" cy="731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146050</xdr:colOff>
      <xdr:row>58</xdr:row>
      <xdr:rowOff>276225</xdr:rowOff>
    </xdr:from>
    <xdr:to>
      <xdr:col>6</xdr:col>
      <xdr:colOff>1263015</xdr:colOff>
      <xdr:row>58</xdr:row>
      <xdr:rowOff>643255</xdr:rowOff>
    </xdr:to>
    <xdr:pic>
      <xdr:nvPicPr>
        <xdr:cNvPr id="144" name="图片 14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505315" y="59940825"/>
          <a:ext cx="1116965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54610</xdr:colOff>
      <xdr:row>59</xdr:row>
      <xdr:rowOff>224790</xdr:rowOff>
    </xdr:from>
    <xdr:to>
      <xdr:col>6</xdr:col>
      <xdr:colOff>1369060</xdr:colOff>
      <xdr:row>59</xdr:row>
      <xdr:rowOff>656590</xdr:rowOff>
    </xdr:to>
    <xdr:pic>
      <xdr:nvPicPr>
        <xdr:cNvPr id="145" name="图片 14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13875" y="60918090"/>
          <a:ext cx="131445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27305</xdr:colOff>
      <xdr:row>60</xdr:row>
      <xdr:rowOff>215265</xdr:rowOff>
    </xdr:from>
    <xdr:to>
      <xdr:col>6</xdr:col>
      <xdr:colOff>1341755</xdr:colOff>
      <xdr:row>60</xdr:row>
      <xdr:rowOff>738505</xdr:rowOff>
    </xdr:to>
    <xdr:pic>
      <xdr:nvPicPr>
        <xdr:cNvPr id="146" name="图片 14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386570" y="61937265"/>
          <a:ext cx="1314450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45720</xdr:colOff>
      <xdr:row>61</xdr:row>
      <xdr:rowOff>316865</xdr:rowOff>
    </xdr:from>
    <xdr:to>
      <xdr:col>6</xdr:col>
      <xdr:colOff>1360170</xdr:colOff>
      <xdr:row>61</xdr:row>
      <xdr:rowOff>748665</xdr:rowOff>
    </xdr:to>
    <xdr:pic>
      <xdr:nvPicPr>
        <xdr:cNvPr id="147" name="图片 14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04985" y="63067565"/>
          <a:ext cx="131445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64135</xdr:colOff>
      <xdr:row>62</xdr:row>
      <xdr:rowOff>234315</xdr:rowOff>
    </xdr:from>
    <xdr:to>
      <xdr:col>6</xdr:col>
      <xdr:colOff>1378585</xdr:colOff>
      <xdr:row>62</xdr:row>
      <xdr:rowOff>666115</xdr:rowOff>
    </xdr:to>
    <xdr:pic>
      <xdr:nvPicPr>
        <xdr:cNvPr id="148" name="图片 14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23400" y="64013715"/>
          <a:ext cx="131445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81915</xdr:colOff>
      <xdr:row>63</xdr:row>
      <xdr:rowOff>234315</xdr:rowOff>
    </xdr:from>
    <xdr:to>
      <xdr:col>7</xdr:col>
      <xdr:colOff>16510</xdr:colOff>
      <xdr:row>63</xdr:row>
      <xdr:rowOff>666115</xdr:rowOff>
    </xdr:to>
    <xdr:pic>
      <xdr:nvPicPr>
        <xdr:cNvPr id="152" name="图片 15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41180" y="65042415"/>
          <a:ext cx="136715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54610</xdr:colOff>
      <xdr:row>64</xdr:row>
      <xdr:rowOff>242570</xdr:rowOff>
    </xdr:from>
    <xdr:to>
      <xdr:col>6</xdr:col>
      <xdr:colOff>1369060</xdr:colOff>
      <xdr:row>64</xdr:row>
      <xdr:rowOff>674370</xdr:rowOff>
    </xdr:to>
    <xdr:pic>
      <xdr:nvPicPr>
        <xdr:cNvPr id="153" name="图片 15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13875" y="66079370"/>
          <a:ext cx="131445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45720</xdr:colOff>
      <xdr:row>65</xdr:row>
      <xdr:rowOff>280035</xdr:rowOff>
    </xdr:from>
    <xdr:to>
      <xdr:col>6</xdr:col>
      <xdr:colOff>1360170</xdr:colOff>
      <xdr:row>65</xdr:row>
      <xdr:rowOff>711835</xdr:rowOff>
    </xdr:to>
    <xdr:pic>
      <xdr:nvPicPr>
        <xdr:cNvPr id="154" name="图片 15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04985" y="67145535"/>
          <a:ext cx="131445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100330</xdr:colOff>
      <xdr:row>66</xdr:row>
      <xdr:rowOff>168275</xdr:rowOff>
    </xdr:from>
    <xdr:to>
      <xdr:col>6</xdr:col>
      <xdr:colOff>1341755</xdr:colOff>
      <xdr:row>66</xdr:row>
      <xdr:rowOff>721995</xdr:rowOff>
    </xdr:to>
    <xdr:pic>
      <xdr:nvPicPr>
        <xdr:cNvPr id="155" name="图片 15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59595" y="6806247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78740</xdr:colOff>
      <xdr:row>22</xdr:row>
      <xdr:rowOff>172720</xdr:rowOff>
    </xdr:from>
    <xdr:to>
      <xdr:col>6</xdr:col>
      <xdr:colOff>1295400</xdr:colOff>
      <xdr:row>22</xdr:row>
      <xdr:rowOff>904240</xdr:rowOff>
    </xdr:to>
    <xdr:pic>
      <xdr:nvPicPr>
        <xdr:cNvPr id="164" name="图片 16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438005" y="22804120"/>
          <a:ext cx="1216660" cy="731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52070</xdr:colOff>
      <xdr:row>41</xdr:row>
      <xdr:rowOff>181610</xdr:rowOff>
    </xdr:from>
    <xdr:to>
      <xdr:col>6</xdr:col>
      <xdr:colOff>1293495</xdr:colOff>
      <xdr:row>41</xdr:row>
      <xdr:rowOff>735330</xdr:rowOff>
    </xdr:to>
    <xdr:pic>
      <xdr:nvPicPr>
        <xdr:cNvPr id="165" name="图片 16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11335" y="42358310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29845</xdr:colOff>
      <xdr:row>42</xdr:row>
      <xdr:rowOff>193040</xdr:rowOff>
    </xdr:from>
    <xdr:to>
      <xdr:col>6</xdr:col>
      <xdr:colOff>1271270</xdr:colOff>
      <xdr:row>42</xdr:row>
      <xdr:rowOff>746760</xdr:rowOff>
    </xdr:to>
    <xdr:pic>
      <xdr:nvPicPr>
        <xdr:cNvPr id="166" name="图片 16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389110" y="43398440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96520</xdr:colOff>
      <xdr:row>43</xdr:row>
      <xdr:rowOff>159385</xdr:rowOff>
    </xdr:from>
    <xdr:to>
      <xdr:col>6</xdr:col>
      <xdr:colOff>1337945</xdr:colOff>
      <xdr:row>43</xdr:row>
      <xdr:rowOff>713105</xdr:rowOff>
    </xdr:to>
    <xdr:pic>
      <xdr:nvPicPr>
        <xdr:cNvPr id="167" name="图片 16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55785" y="4439348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62865</xdr:colOff>
      <xdr:row>21</xdr:row>
      <xdr:rowOff>252730</xdr:rowOff>
    </xdr:from>
    <xdr:to>
      <xdr:col>6</xdr:col>
      <xdr:colOff>1304290</xdr:colOff>
      <xdr:row>21</xdr:row>
      <xdr:rowOff>806450</xdr:rowOff>
    </xdr:to>
    <xdr:pic>
      <xdr:nvPicPr>
        <xdr:cNvPr id="168" name="图片 16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22130" y="21855430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96520</xdr:colOff>
      <xdr:row>46</xdr:row>
      <xdr:rowOff>236855</xdr:rowOff>
    </xdr:from>
    <xdr:to>
      <xdr:col>6</xdr:col>
      <xdr:colOff>1337945</xdr:colOff>
      <xdr:row>46</xdr:row>
      <xdr:rowOff>882015</xdr:rowOff>
    </xdr:to>
    <xdr:pic>
      <xdr:nvPicPr>
        <xdr:cNvPr id="169" name="图片 16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55785" y="47557055"/>
          <a:ext cx="1241425" cy="645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62865</xdr:colOff>
      <xdr:row>39</xdr:row>
      <xdr:rowOff>159385</xdr:rowOff>
    </xdr:from>
    <xdr:to>
      <xdr:col>6</xdr:col>
      <xdr:colOff>1304290</xdr:colOff>
      <xdr:row>39</xdr:row>
      <xdr:rowOff>713105</xdr:rowOff>
    </xdr:to>
    <xdr:pic>
      <xdr:nvPicPr>
        <xdr:cNvPr id="170" name="图片 16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22130" y="4027868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40640</xdr:colOff>
      <xdr:row>37</xdr:row>
      <xdr:rowOff>226695</xdr:rowOff>
    </xdr:from>
    <xdr:to>
      <xdr:col>6</xdr:col>
      <xdr:colOff>1282065</xdr:colOff>
      <xdr:row>37</xdr:row>
      <xdr:rowOff>780415</xdr:rowOff>
    </xdr:to>
    <xdr:pic>
      <xdr:nvPicPr>
        <xdr:cNvPr id="171" name="图片 17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399905" y="3828859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62865</xdr:colOff>
      <xdr:row>67</xdr:row>
      <xdr:rowOff>203835</xdr:rowOff>
    </xdr:from>
    <xdr:to>
      <xdr:col>6</xdr:col>
      <xdr:colOff>1304290</xdr:colOff>
      <xdr:row>67</xdr:row>
      <xdr:rowOff>757555</xdr:rowOff>
    </xdr:to>
    <xdr:pic>
      <xdr:nvPicPr>
        <xdr:cNvPr id="172" name="图片 17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22130" y="6912673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74295</xdr:colOff>
      <xdr:row>38</xdr:row>
      <xdr:rowOff>294005</xdr:rowOff>
    </xdr:from>
    <xdr:to>
      <xdr:col>6</xdr:col>
      <xdr:colOff>1315720</xdr:colOff>
      <xdr:row>38</xdr:row>
      <xdr:rowOff>847725</xdr:rowOff>
    </xdr:to>
    <xdr:pic>
      <xdr:nvPicPr>
        <xdr:cNvPr id="173" name="图片 17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33560" y="3938460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101917</xdr:colOff>
      <xdr:row>23</xdr:row>
      <xdr:rowOff>188912</xdr:rowOff>
    </xdr:from>
    <xdr:to>
      <xdr:col>6</xdr:col>
      <xdr:colOff>1248092</xdr:colOff>
      <xdr:row>23</xdr:row>
      <xdr:rowOff>809942</xdr:rowOff>
    </xdr:to>
    <xdr:pic>
      <xdr:nvPicPr>
        <xdr:cNvPr id="174" name="图片 17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16200000">
          <a:off x="9723120" y="23585805"/>
          <a:ext cx="621030" cy="1146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66992</xdr:colOff>
      <xdr:row>24</xdr:row>
      <xdr:rowOff>127317</xdr:rowOff>
    </xdr:from>
    <xdr:to>
      <xdr:col>6</xdr:col>
      <xdr:colOff>1213167</xdr:colOff>
      <xdr:row>24</xdr:row>
      <xdr:rowOff>748347</xdr:rowOff>
    </xdr:to>
    <xdr:pic>
      <xdr:nvPicPr>
        <xdr:cNvPr id="175" name="图片 17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16200000">
          <a:off x="9688195" y="24552910"/>
          <a:ext cx="621030" cy="1146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80962</xdr:colOff>
      <xdr:row>25</xdr:row>
      <xdr:rowOff>122237</xdr:rowOff>
    </xdr:from>
    <xdr:to>
      <xdr:col>6</xdr:col>
      <xdr:colOff>1227137</xdr:colOff>
      <xdr:row>25</xdr:row>
      <xdr:rowOff>743267</xdr:rowOff>
    </xdr:to>
    <xdr:pic>
      <xdr:nvPicPr>
        <xdr:cNvPr id="176" name="图片 17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16200000">
          <a:off x="9702165" y="25576530"/>
          <a:ext cx="621030" cy="1146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40640</xdr:colOff>
      <xdr:row>47</xdr:row>
      <xdr:rowOff>103505</xdr:rowOff>
    </xdr:from>
    <xdr:to>
      <xdr:col>6</xdr:col>
      <xdr:colOff>1307465</xdr:colOff>
      <xdr:row>47</xdr:row>
      <xdr:rowOff>814070</xdr:rowOff>
    </xdr:to>
    <xdr:pic>
      <xdr:nvPicPr>
        <xdr:cNvPr id="177" name="图片 17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399905" y="48452405"/>
          <a:ext cx="126682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29210</xdr:colOff>
      <xdr:row>48</xdr:row>
      <xdr:rowOff>104140</xdr:rowOff>
    </xdr:from>
    <xdr:to>
      <xdr:col>6</xdr:col>
      <xdr:colOff>1296035</xdr:colOff>
      <xdr:row>48</xdr:row>
      <xdr:rowOff>814705</xdr:rowOff>
    </xdr:to>
    <xdr:pic>
      <xdr:nvPicPr>
        <xdr:cNvPr id="178" name="图片 17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388475" y="49481740"/>
          <a:ext cx="126682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75565</xdr:colOff>
      <xdr:row>44</xdr:row>
      <xdr:rowOff>213995</xdr:rowOff>
    </xdr:from>
    <xdr:to>
      <xdr:col>6</xdr:col>
      <xdr:colOff>1342390</xdr:colOff>
      <xdr:row>44</xdr:row>
      <xdr:rowOff>924560</xdr:rowOff>
    </xdr:to>
    <xdr:pic>
      <xdr:nvPicPr>
        <xdr:cNvPr id="179" name="图片 17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434830" y="45476795"/>
          <a:ext cx="126682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29210</xdr:colOff>
      <xdr:row>50</xdr:row>
      <xdr:rowOff>81915</xdr:rowOff>
    </xdr:from>
    <xdr:to>
      <xdr:col>6</xdr:col>
      <xdr:colOff>1296035</xdr:colOff>
      <xdr:row>50</xdr:row>
      <xdr:rowOff>792480</xdr:rowOff>
    </xdr:to>
    <xdr:pic>
      <xdr:nvPicPr>
        <xdr:cNvPr id="180" name="图片 17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388475" y="51516915"/>
          <a:ext cx="126682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40640</xdr:colOff>
      <xdr:row>51</xdr:row>
      <xdr:rowOff>115570</xdr:rowOff>
    </xdr:from>
    <xdr:to>
      <xdr:col>6</xdr:col>
      <xdr:colOff>1307465</xdr:colOff>
      <xdr:row>51</xdr:row>
      <xdr:rowOff>826135</xdr:rowOff>
    </xdr:to>
    <xdr:pic>
      <xdr:nvPicPr>
        <xdr:cNvPr id="181" name="图片 18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399905" y="52579270"/>
          <a:ext cx="126682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41275</xdr:colOff>
      <xdr:row>52</xdr:row>
      <xdr:rowOff>70485</xdr:rowOff>
    </xdr:from>
    <xdr:to>
      <xdr:col>6</xdr:col>
      <xdr:colOff>1308100</xdr:colOff>
      <xdr:row>52</xdr:row>
      <xdr:rowOff>781050</xdr:rowOff>
    </xdr:to>
    <xdr:pic>
      <xdr:nvPicPr>
        <xdr:cNvPr id="182" name="图片 18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400540" y="53562885"/>
          <a:ext cx="126682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74295</xdr:colOff>
      <xdr:row>53</xdr:row>
      <xdr:rowOff>115570</xdr:rowOff>
    </xdr:from>
    <xdr:to>
      <xdr:col>6</xdr:col>
      <xdr:colOff>1341120</xdr:colOff>
      <xdr:row>53</xdr:row>
      <xdr:rowOff>826135</xdr:rowOff>
    </xdr:to>
    <xdr:pic>
      <xdr:nvPicPr>
        <xdr:cNvPr id="183" name="图片 18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433560" y="54636670"/>
          <a:ext cx="126682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74295</xdr:colOff>
      <xdr:row>54</xdr:row>
      <xdr:rowOff>126365</xdr:rowOff>
    </xdr:from>
    <xdr:to>
      <xdr:col>6</xdr:col>
      <xdr:colOff>1341120</xdr:colOff>
      <xdr:row>54</xdr:row>
      <xdr:rowOff>836930</xdr:rowOff>
    </xdr:to>
    <xdr:pic>
      <xdr:nvPicPr>
        <xdr:cNvPr id="184" name="图片 18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433560" y="55676165"/>
          <a:ext cx="126682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95885</xdr:colOff>
      <xdr:row>55</xdr:row>
      <xdr:rowOff>126365</xdr:rowOff>
    </xdr:from>
    <xdr:to>
      <xdr:col>6</xdr:col>
      <xdr:colOff>1362710</xdr:colOff>
      <xdr:row>55</xdr:row>
      <xdr:rowOff>836930</xdr:rowOff>
    </xdr:to>
    <xdr:pic>
      <xdr:nvPicPr>
        <xdr:cNvPr id="185" name="图片 18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455150" y="56704865"/>
          <a:ext cx="126682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85090</xdr:colOff>
      <xdr:row>69</xdr:row>
      <xdr:rowOff>153035</xdr:rowOff>
    </xdr:from>
    <xdr:to>
      <xdr:col>6</xdr:col>
      <xdr:colOff>1231265</xdr:colOff>
      <xdr:row>69</xdr:row>
      <xdr:rowOff>943610</xdr:rowOff>
    </xdr:to>
    <xdr:pic>
      <xdr:nvPicPr>
        <xdr:cNvPr id="186" name="图片 18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444355" y="71133335"/>
          <a:ext cx="114617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153035</xdr:colOff>
      <xdr:row>56</xdr:row>
      <xdr:rowOff>58420</xdr:rowOff>
    </xdr:from>
    <xdr:to>
      <xdr:col>7</xdr:col>
      <xdr:colOff>4445</xdr:colOff>
      <xdr:row>56</xdr:row>
      <xdr:rowOff>847090</xdr:rowOff>
    </xdr:to>
    <xdr:pic>
      <xdr:nvPicPr>
        <xdr:cNvPr id="187" name="图片 18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512300" y="57665620"/>
          <a:ext cx="128397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57785</xdr:colOff>
      <xdr:row>36</xdr:row>
      <xdr:rowOff>154940</xdr:rowOff>
    </xdr:from>
    <xdr:to>
      <xdr:col>6</xdr:col>
      <xdr:colOff>1299210</xdr:colOff>
      <xdr:row>36</xdr:row>
      <xdr:rowOff>708660</xdr:rowOff>
    </xdr:to>
    <xdr:pic>
      <xdr:nvPicPr>
        <xdr:cNvPr id="188" name="图片 18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17050" y="37188140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48260</xdr:colOff>
      <xdr:row>40</xdr:row>
      <xdr:rowOff>182880</xdr:rowOff>
    </xdr:from>
    <xdr:to>
      <xdr:col>6</xdr:col>
      <xdr:colOff>1289685</xdr:colOff>
      <xdr:row>40</xdr:row>
      <xdr:rowOff>736600</xdr:rowOff>
    </xdr:to>
    <xdr:pic>
      <xdr:nvPicPr>
        <xdr:cNvPr id="189" name="图片 18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07525" y="41330880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90170</xdr:colOff>
      <xdr:row>35</xdr:row>
      <xdr:rowOff>122555</xdr:rowOff>
    </xdr:from>
    <xdr:to>
      <xdr:col>6</xdr:col>
      <xdr:colOff>1331595</xdr:colOff>
      <xdr:row>35</xdr:row>
      <xdr:rowOff>676275</xdr:rowOff>
    </xdr:to>
    <xdr:pic>
      <xdr:nvPicPr>
        <xdr:cNvPr id="190" name="图片 18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49435" y="3612705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90805</xdr:colOff>
      <xdr:row>34</xdr:row>
      <xdr:rowOff>111760</xdr:rowOff>
    </xdr:from>
    <xdr:to>
      <xdr:col>6</xdr:col>
      <xdr:colOff>1332230</xdr:colOff>
      <xdr:row>34</xdr:row>
      <xdr:rowOff>665480</xdr:rowOff>
    </xdr:to>
    <xdr:pic>
      <xdr:nvPicPr>
        <xdr:cNvPr id="191" name="图片 19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50070" y="35087560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100965</xdr:colOff>
      <xdr:row>33</xdr:row>
      <xdr:rowOff>208915</xdr:rowOff>
    </xdr:from>
    <xdr:to>
      <xdr:col>6</xdr:col>
      <xdr:colOff>1342390</xdr:colOff>
      <xdr:row>33</xdr:row>
      <xdr:rowOff>762635</xdr:rowOff>
    </xdr:to>
    <xdr:pic>
      <xdr:nvPicPr>
        <xdr:cNvPr id="192" name="图片 19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60230" y="3415601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36830</xdr:colOff>
      <xdr:row>32</xdr:row>
      <xdr:rowOff>198755</xdr:rowOff>
    </xdr:from>
    <xdr:to>
      <xdr:col>6</xdr:col>
      <xdr:colOff>1278255</xdr:colOff>
      <xdr:row>32</xdr:row>
      <xdr:rowOff>752475</xdr:rowOff>
    </xdr:to>
    <xdr:pic>
      <xdr:nvPicPr>
        <xdr:cNvPr id="193" name="图片 19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396095" y="3311715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69215</xdr:colOff>
      <xdr:row>31</xdr:row>
      <xdr:rowOff>230505</xdr:rowOff>
    </xdr:from>
    <xdr:to>
      <xdr:col>6</xdr:col>
      <xdr:colOff>1310640</xdr:colOff>
      <xdr:row>31</xdr:row>
      <xdr:rowOff>784225</xdr:rowOff>
    </xdr:to>
    <xdr:pic>
      <xdr:nvPicPr>
        <xdr:cNvPr id="194" name="图片 19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28480" y="3212020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69215</xdr:colOff>
      <xdr:row>30</xdr:row>
      <xdr:rowOff>133985</xdr:rowOff>
    </xdr:from>
    <xdr:to>
      <xdr:col>6</xdr:col>
      <xdr:colOff>1310640</xdr:colOff>
      <xdr:row>30</xdr:row>
      <xdr:rowOff>687705</xdr:rowOff>
    </xdr:to>
    <xdr:pic>
      <xdr:nvPicPr>
        <xdr:cNvPr id="195" name="图片 19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28480" y="3099498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90805</xdr:colOff>
      <xdr:row>29</xdr:row>
      <xdr:rowOff>165735</xdr:rowOff>
    </xdr:from>
    <xdr:to>
      <xdr:col>6</xdr:col>
      <xdr:colOff>1332230</xdr:colOff>
      <xdr:row>29</xdr:row>
      <xdr:rowOff>719455</xdr:rowOff>
    </xdr:to>
    <xdr:pic>
      <xdr:nvPicPr>
        <xdr:cNvPr id="196" name="图片 19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50070" y="2999803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90170</xdr:colOff>
      <xdr:row>28</xdr:row>
      <xdr:rowOff>273685</xdr:rowOff>
    </xdr:from>
    <xdr:to>
      <xdr:col>6</xdr:col>
      <xdr:colOff>1331595</xdr:colOff>
      <xdr:row>28</xdr:row>
      <xdr:rowOff>827405</xdr:rowOff>
    </xdr:to>
    <xdr:pic>
      <xdr:nvPicPr>
        <xdr:cNvPr id="197" name="图片 19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49435" y="2907728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69215</xdr:colOff>
      <xdr:row>27</xdr:row>
      <xdr:rowOff>177165</xdr:rowOff>
    </xdr:from>
    <xdr:to>
      <xdr:col>6</xdr:col>
      <xdr:colOff>1310640</xdr:colOff>
      <xdr:row>27</xdr:row>
      <xdr:rowOff>730885</xdr:rowOff>
    </xdr:to>
    <xdr:pic>
      <xdr:nvPicPr>
        <xdr:cNvPr id="198" name="图片 19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28480" y="2795206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73660</xdr:colOff>
      <xdr:row>26</xdr:row>
      <xdr:rowOff>175895</xdr:rowOff>
    </xdr:from>
    <xdr:to>
      <xdr:col>6</xdr:col>
      <xdr:colOff>1315085</xdr:colOff>
      <xdr:row>26</xdr:row>
      <xdr:rowOff>729615</xdr:rowOff>
    </xdr:to>
    <xdr:pic>
      <xdr:nvPicPr>
        <xdr:cNvPr id="199" name="图片 19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32925" y="26922095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102870</xdr:colOff>
      <xdr:row>57</xdr:row>
      <xdr:rowOff>260350</xdr:rowOff>
    </xdr:from>
    <xdr:to>
      <xdr:col>6</xdr:col>
      <xdr:colOff>1344295</xdr:colOff>
      <xdr:row>57</xdr:row>
      <xdr:rowOff>814070</xdr:rowOff>
    </xdr:to>
    <xdr:pic>
      <xdr:nvPicPr>
        <xdr:cNvPr id="200" name="图片 19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62135" y="58896250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207645</xdr:colOff>
      <xdr:row>20</xdr:row>
      <xdr:rowOff>48895</xdr:rowOff>
    </xdr:from>
    <xdr:to>
      <xdr:col>6</xdr:col>
      <xdr:colOff>1070610</xdr:colOff>
      <xdr:row>20</xdr:row>
      <xdr:rowOff>772795</xdr:rowOff>
    </xdr:to>
    <xdr:pic>
      <xdr:nvPicPr>
        <xdr:cNvPr id="201" name="图片 20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66910" y="20622895"/>
          <a:ext cx="86296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191770</xdr:colOff>
      <xdr:row>17</xdr:row>
      <xdr:rowOff>80645</xdr:rowOff>
    </xdr:from>
    <xdr:to>
      <xdr:col>6</xdr:col>
      <xdr:colOff>1054735</xdr:colOff>
      <xdr:row>17</xdr:row>
      <xdr:rowOff>804545</xdr:rowOff>
    </xdr:to>
    <xdr:pic>
      <xdr:nvPicPr>
        <xdr:cNvPr id="202" name="图片 20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51035" y="17568545"/>
          <a:ext cx="86296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79375</xdr:colOff>
      <xdr:row>49</xdr:row>
      <xdr:rowOff>92075</xdr:rowOff>
    </xdr:from>
    <xdr:to>
      <xdr:col>6</xdr:col>
      <xdr:colOff>1346200</xdr:colOff>
      <xdr:row>49</xdr:row>
      <xdr:rowOff>802640</xdr:rowOff>
    </xdr:to>
    <xdr:pic>
      <xdr:nvPicPr>
        <xdr:cNvPr id="203" name="图片 20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438640" y="50498375"/>
          <a:ext cx="1266825" cy="710565"/>
        </a:xfrm>
        <a:prstGeom prst="rect">
          <a:avLst/>
        </a:prstGeom>
        <a:noFill/>
        <a:ln w="9525"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104775</xdr:colOff>
          <xdr:row>70</xdr:row>
          <xdr:rowOff>59055</xdr:rowOff>
        </xdr:from>
        <xdr:to>
          <xdr:col>7</xdr:col>
          <xdr:colOff>1378585</xdr:colOff>
          <xdr:row>70</xdr:row>
          <xdr:rowOff>950595</xdr:rowOff>
        </xdr:to>
        <xdr:sp>
          <xdr:nvSpPr>
            <xdr:cNvPr id="1081" name="Object 57" hidden="1">
              <a:extLst>
                <a:ext uri="{63B3BB69-23CF-44E3-9099-C40C66FF867C}">
                  <a14:compatExt spid="_x0000_s1081"/>
                </a:ext>
              </a:extLst>
            </xdr:cNvPr>
            <xdr:cNvSpPr/>
          </xdr:nvSpPr>
          <xdr:spPr>
            <a:xfrm>
              <a:off x="10896600" y="72068055"/>
              <a:ext cx="1273810" cy="89154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155575</xdr:colOff>
          <xdr:row>71</xdr:row>
          <xdr:rowOff>41275</xdr:rowOff>
        </xdr:from>
        <xdr:to>
          <xdr:col>7</xdr:col>
          <xdr:colOff>1410970</xdr:colOff>
          <xdr:row>71</xdr:row>
          <xdr:rowOff>965835</xdr:rowOff>
        </xdr:to>
        <xdr:sp>
          <xdr:nvSpPr>
            <xdr:cNvPr id="1082" name="Object 58" hidden="1">
              <a:extLst>
                <a:ext uri="{63B3BB69-23CF-44E3-9099-C40C66FF867C}">
                  <a14:compatExt spid="_x0000_s1082"/>
                </a:ext>
              </a:extLst>
            </xdr:cNvPr>
            <xdr:cNvSpPr/>
          </xdr:nvSpPr>
          <xdr:spPr>
            <a:xfrm>
              <a:off x="10947400" y="73078975"/>
              <a:ext cx="1255395" cy="92456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161925</xdr:colOff>
          <xdr:row>72</xdr:row>
          <xdr:rowOff>67310</xdr:rowOff>
        </xdr:from>
        <xdr:to>
          <xdr:col>7</xdr:col>
          <xdr:colOff>1331595</xdr:colOff>
          <xdr:row>72</xdr:row>
          <xdr:rowOff>911860</xdr:rowOff>
        </xdr:to>
        <xdr:sp>
          <xdr:nvSpPr>
            <xdr:cNvPr id="1083" name="Object 59" hidden="1">
              <a:extLst>
                <a:ext uri="{63B3BB69-23CF-44E3-9099-C40C66FF867C}">
                  <a14:compatExt spid="_x0000_s1083"/>
                </a:ext>
              </a:extLst>
            </xdr:cNvPr>
            <xdr:cNvSpPr/>
          </xdr:nvSpPr>
          <xdr:spPr>
            <a:xfrm>
              <a:off x="10953750" y="74133710"/>
              <a:ext cx="1169670" cy="844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261620</xdr:colOff>
          <xdr:row>73</xdr:row>
          <xdr:rowOff>105410</xdr:rowOff>
        </xdr:from>
        <xdr:to>
          <xdr:col>7</xdr:col>
          <xdr:colOff>1353185</xdr:colOff>
          <xdr:row>73</xdr:row>
          <xdr:rowOff>936625</xdr:rowOff>
        </xdr:to>
        <xdr:sp>
          <xdr:nvSpPr>
            <xdr:cNvPr id="1084" name="Object 60" hidden="1">
              <a:extLst>
                <a:ext uri="{63B3BB69-23CF-44E3-9099-C40C66FF867C}">
                  <a14:compatExt spid="_x0000_s1084"/>
                </a:ext>
              </a:extLst>
            </xdr:cNvPr>
            <xdr:cNvSpPr/>
          </xdr:nvSpPr>
          <xdr:spPr>
            <a:xfrm>
              <a:off x="11053445" y="75200510"/>
              <a:ext cx="1091565" cy="83121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197485</xdr:colOff>
          <xdr:row>74</xdr:row>
          <xdr:rowOff>60325</xdr:rowOff>
        </xdr:from>
        <xdr:to>
          <xdr:col>7</xdr:col>
          <xdr:colOff>1383030</xdr:colOff>
          <xdr:row>74</xdr:row>
          <xdr:rowOff>958850</xdr:rowOff>
        </xdr:to>
        <xdr:sp>
          <xdr:nvSpPr>
            <xdr:cNvPr id="1085" name="Object 61" hidden="1">
              <a:extLst>
                <a:ext uri="{63B3BB69-23CF-44E3-9099-C40C66FF867C}">
                  <a14:compatExt spid="_x0000_s1085"/>
                </a:ext>
              </a:extLst>
            </xdr:cNvPr>
            <xdr:cNvSpPr/>
          </xdr:nvSpPr>
          <xdr:spPr>
            <a:xfrm>
              <a:off x="10989310" y="76184125"/>
              <a:ext cx="1185545" cy="8985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170815</xdr:colOff>
          <xdr:row>75</xdr:row>
          <xdr:rowOff>81915</xdr:rowOff>
        </xdr:from>
        <xdr:to>
          <xdr:col>7</xdr:col>
          <xdr:colOff>1381760</xdr:colOff>
          <xdr:row>75</xdr:row>
          <xdr:rowOff>1026795</xdr:rowOff>
        </xdr:to>
        <xdr:sp>
          <xdr:nvSpPr>
            <xdr:cNvPr id="1086" name="Object 62" hidden="1">
              <a:extLst>
                <a:ext uri="{63B3BB69-23CF-44E3-9099-C40C66FF867C}">
                  <a14:compatExt spid="_x0000_s1086"/>
                </a:ext>
              </a:extLst>
            </xdr:cNvPr>
            <xdr:cNvSpPr/>
          </xdr:nvSpPr>
          <xdr:spPr>
            <a:xfrm>
              <a:off x="10962640" y="77234415"/>
              <a:ext cx="1210945" cy="9448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183515</xdr:colOff>
          <xdr:row>76</xdr:row>
          <xdr:rowOff>46355</xdr:rowOff>
        </xdr:from>
        <xdr:to>
          <xdr:col>7</xdr:col>
          <xdr:colOff>1421130</xdr:colOff>
          <xdr:row>76</xdr:row>
          <xdr:rowOff>972185</xdr:rowOff>
        </xdr:to>
        <xdr:sp>
          <xdr:nvSpPr>
            <xdr:cNvPr id="1087" name="Object 63" hidden="1">
              <a:extLst>
                <a:ext uri="{63B3BB69-23CF-44E3-9099-C40C66FF867C}">
                  <a14:compatExt spid="_x0000_s1087"/>
                </a:ext>
              </a:extLst>
            </xdr:cNvPr>
            <xdr:cNvSpPr/>
          </xdr:nvSpPr>
          <xdr:spPr>
            <a:xfrm>
              <a:off x="10975340" y="78227555"/>
              <a:ext cx="1237615" cy="92583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140335</xdr:colOff>
          <xdr:row>77</xdr:row>
          <xdr:rowOff>27305</xdr:rowOff>
        </xdr:from>
        <xdr:to>
          <xdr:col>7</xdr:col>
          <xdr:colOff>1420495</xdr:colOff>
          <xdr:row>78</xdr:row>
          <xdr:rowOff>8890</xdr:rowOff>
        </xdr:to>
        <xdr:sp>
          <xdr:nvSpPr>
            <xdr:cNvPr id="1088" name="Object 64" hidden="1">
              <a:extLst>
                <a:ext uri="{63B3BB69-23CF-44E3-9099-C40C66FF867C}">
                  <a14:compatExt spid="_x0000_s1088"/>
                </a:ext>
              </a:extLst>
            </xdr:cNvPr>
            <xdr:cNvSpPr/>
          </xdr:nvSpPr>
          <xdr:spPr>
            <a:xfrm>
              <a:off x="10932160" y="79237205"/>
              <a:ext cx="1280160" cy="101028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144145</xdr:colOff>
          <xdr:row>78</xdr:row>
          <xdr:rowOff>37465</xdr:rowOff>
        </xdr:from>
        <xdr:to>
          <xdr:col>7</xdr:col>
          <xdr:colOff>1400175</xdr:colOff>
          <xdr:row>78</xdr:row>
          <xdr:rowOff>1016635</xdr:rowOff>
        </xdr:to>
        <xdr:sp>
          <xdr:nvSpPr>
            <xdr:cNvPr id="1089" name="Object 65" hidden="1">
              <a:extLst>
                <a:ext uri="{63B3BB69-23CF-44E3-9099-C40C66FF867C}">
                  <a14:compatExt spid="_x0000_s1089"/>
                </a:ext>
              </a:extLst>
            </xdr:cNvPr>
            <xdr:cNvSpPr/>
          </xdr:nvSpPr>
          <xdr:spPr>
            <a:xfrm>
              <a:off x="10935970" y="80276065"/>
              <a:ext cx="1256030" cy="9791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144780</xdr:colOff>
          <xdr:row>80</xdr:row>
          <xdr:rowOff>89535</xdr:rowOff>
        </xdr:from>
        <xdr:to>
          <xdr:col>7</xdr:col>
          <xdr:colOff>1408430</xdr:colOff>
          <xdr:row>80</xdr:row>
          <xdr:rowOff>989965</xdr:rowOff>
        </xdr:to>
        <xdr:sp>
          <xdr:nvSpPr>
            <xdr:cNvPr id="1090" name="Object 66" hidden="1">
              <a:extLst>
                <a:ext uri="{63B3BB69-23CF-44E3-9099-C40C66FF867C}">
                  <a14:compatExt spid="_x0000_s1090"/>
                </a:ext>
              </a:extLst>
            </xdr:cNvPr>
            <xdr:cNvSpPr/>
          </xdr:nvSpPr>
          <xdr:spPr>
            <a:xfrm>
              <a:off x="10936605" y="82385535"/>
              <a:ext cx="1263650" cy="90043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182880</xdr:colOff>
          <xdr:row>81</xdr:row>
          <xdr:rowOff>48260</xdr:rowOff>
        </xdr:from>
        <xdr:to>
          <xdr:col>7</xdr:col>
          <xdr:colOff>1400810</xdr:colOff>
          <xdr:row>81</xdr:row>
          <xdr:rowOff>988695</xdr:rowOff>
        </xdr:to>
        <xdr:sp>
          <xdr:nvSpPr>
            <xdr:cNvPr id="1091" name="Object 67" hidden="1">
              <a:extLst>
                <a:ext uri="{63B3BB69-23CF-44E3-9099-C40C66FF867C}">
                  <a14:compatExt spid="_x0000_s1091"/>
                </a:ext>
              </a:extLst>
            </xdr:cNvPr>
            <xdr:cNvSpPr/>
          </xdr:nvSpPr>
          <xdr:spPr>
            <a:xfrm>
              <a:off x="10974705" y="83372960"/>
              <a:ext cx="1217930" cy="94043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170815</xdr:colOff>
          <xdr:row>82</xdr:row>
          <xdr:rowOff>24130</xdr:rowOff>
        </xdr:from>
        <xdr:to>
          <xdr:col>7</xdr:col>
          <xdr:colOff>1369695</xdr:colOff>
          <xdr:row>82</xdr:row>
          <xdr:rowOff>1016000</xdr:rowOff>
        </xdr:to>
        <xdr:sp>
          <xdr:nvSpPr>
            <xdr:cNvPr id="1092" name="Object 68" hidden="1">
              <a:extLst>
                <a:ext uri="{63B3BB69-23CF-44E3-9099-C40C66FF867C}">
                  <a14:compatExt spid="_x0000_s1092"/>
                </a:ext>
              </a:extLst>
            </xdr:cNvPr>
            <xdr:cNvSpPr/>
          </xdr:nvSpPr>
          <xdr:spPr>
            <a:xfrm>
              <a:off x="10962640" y="84377530"/>
              <a:ext cx="1198880" cy="9918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156845</xdr:colOff>
          <xdr:row>83</xdr:row>
          <xdr:rowOff>48260</xdr:rowOff>
        </xdr:from>
        <xdr:to>
          <xdr:col>7</xdr:col>
          <xdr:colOff>1434465</xdr:colOff>
          <xdr:row>83</xdr:row>
          <xdr:rowOff>1001395</xdr:rowOff>
        </xdr:to>
        <xdr:sp>
          <xdr:nvSpPr>
            <xdr:cNvPr id="1093" name="Object 69" hidden="1">
              <a:extLst>
                <a:ext uri="{63B3BB69-23CF-44E3-9099-C40C66FF867C}">
                  <a14:compatExt spid="_x0000_s1093"/>
                </a:ext>
              </a:extLst>
            </xdr:cNvPr>
            <xdr:cNvSpPr/>
          </xdr:nvSpPr>
          <xdr:spPr>
            <a:xfrm>
              <a:off x="10948670" y="85430360"/>
              <a:ext cx="1277620" cy="95313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170815</xdr:colOff>
          <xdr:row>83</xdr:row>
          <xdr:rowOff>1014730</xdr:rowOff>
        </xdr:from>
        <xdr:to>
          <xdr:col>7</xdr:col>
          <xdr:colOff>1435100</xdr:colOff>
          <xdr:row>85</xdr:row>
          <xdr:rowOff>3175</xdr:rowOff>
        </xdr:to>
        <xdr:sp>
          <xdr:nvSpPr>
            <xdr:cNvPr id="1094" name="Object 70" hidden="1">
              <a:extLst>
                <a:ext uri="{63B3BB69-23CF-44E3-9099-C40C66FF867C}">
                  <a14:compatExt spid="_x0000_s1094"/>
                </a:ext>
              </a:extLst>
            </xdr:cNvPr>
            <xdr:cNvSpPr/>
          </xdr:nvSpPr>
          <xdr:spPr>
            <a:xfrm>
              <a:off x="10962640" y="86396830"/>
              <a:ext cx="1264285" cy="104584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170815</xdr:colOff>
          <xdr:row>85</xdr:row>
          <xdr:rowOff>29845</xdr:rowOff>
        </xdr:from>
        <xdr:to>
          <xdr:col>7</xdr:col>
          <xdr:colOff>1409065</xdr:colOff>
          <xdr:row>85</xdr:row>
          <xdr:rowOff>996950</xdr:rowOff>
        </xdr:to>
        <xdr:sp>
          <xdr:nvSpPr>
            <xdr:cNvPr id="1095" name="Object 71" hidden="1">
              <a:extLst>
                <a:ext uri="{63B3BB69-23CF-44E3-9099-C40C66FF867C}">
                  <a14:compatExt spid="_x0000_s1095"/>
                </a:ext>
              </a:extLst>
            </xdr:cNvPr>
            <xdr:cNvSpPr/>
          </xdr:nvSpPr>
          <xdr:spPr>
            <a:xfrm>
              <a:off x="10962640" y="87469345"/>
              <a:ext cx="1238250" cy="96710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138430</xdr:colOff>
          <xdr:row>86</xdr:row>
          <xdr:rowOff>12700</xdr:rowOff>
        </xdr:from>
        <xdr:to>
          <xdr:col>7</xdr:col>
          <xdr:colOff>1416685</xdr:colOff>
          <xdr:row>86</xdr:row>
          <xdr:rowOff>989330</xdr:rowOff>
        </xdr:to>
        <xdr:sp>
          <xdr:nvSpPr>
            <xdr:cNvPr id="1096" name="Object 72" hidden="1">
              <a:extLst>
                <a:ext uri="{63B3BB69-23CF-44E3-9099-C40C66FF867C}">
                  <a14:compatExt spid="_x0000_s1096"/>
                </a:ext>
              </a:extLst>
            </xdr:cNvPr>
            <xdr:cNvSpPr/>
          </xdr:nvSpPr>
          <xdr:spPr>
            <a:xfrm>
              <a:off x="10930255" y="88480900"/>
              <a:ext cx="1278255" cy="97663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 editAs="oneCell">
    <xdr:from>
      <xdr:col>6</xdr:col>
      <xdr:colOff>9525</xdr:colOff>
      <xdr:row>90</xdr:row>
      <xdr:rowOff>0</xdr:rowOff>
    </xdr:from>
    <xdr:to>
      <xdr:col>7</xdr:col>
      <xdr:colOff>39370</xdr:colOff>
      <xdr:row>90</xdr:row>
      <xdr:rowOff>727710</xdr:rowOff>
    </xdr:to>
    <xdr:pic>
      <xdr:nvPicPr>
        <xdr:cNvPr id="220" name="图片 21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368790" y="92583000"/>
          <a:ext cx="1462405" cy="727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</xdr:colOff>
      <xdr:row>90</xdr:row>
      <xdr:rowOff>0</xdr:rowOff>
    </xdr:from>
    <xdr:to>
      <xdr:col>7</xdr:col>
      <xdr:colOff>39370</xdr:colOff>
      <xdr:row>90</xdr:row>
      <xdr:rowOff>727710</xdr:rowOff>
    </xdr:to>
    <xdr:pic>
      <xdr:nvPicPr>
        <xdr:cNvPr id="221" name="图片 22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368790" y="92583000"/>
          <a:ext cx="1462405" cy="727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</xdr:colOff>
      <xdr:row>90</xdr:row>
      <xdr:rowOff>0</xdr:rowOff>
    </xdr:from>
    <xdr:to>
      <xdr:col>7</xdr:col>
      <xdr:colOff>39370</xdr:colOff>
      <xdr:row>90</xdr:row>
      <xdr:rowOff>727710</xdr:rowOff>
    </xdr:to>
    <xdr:pic>
      <xdr:nvPicPr>
        <xdr:cNvPr id="222" name="图片 22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368790" y="92583000"/>
          <a:ext cx="1462405" cy="727710"/>
        </a:xfrm>
        <a:prstGeom prst="rect">
          <a:avLst/>
        </a:prstGeom>
        <a:noFill/>
        <a:ln w="9525"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144145</xdr:colOff>
          <xdr:row>87</xdr:row>
          <xdr:rowOff>34925</xdr:rowOff>
        </xdr:from>
        <xdr:to>
          <xdr:col>7</xdr:col>
          <xdr:colOff>1422400</xdr:colOff>
          <xdr:row>87</xdr:row>
          <xdr:rowOff>988695</xdr:rowOff>
        </xdr:to>
        <xdr:sp>
          <xdr:nvSpPr>
            <xdr:cNvPr id="1097" name="Object 73" hidden="1">
              <a:extLst>
                <a:ext uri="{63B3BB69-23CF-44E3-9099-C40C66FF867C}">
                  <a14:compatExt spid="_x0000_s1097"/>
                </a:ext>
              </a:extLst>
            </xdr:cNvPr>
            <xdr:cNvSpPr/>
          </xdr:nvSpPr>
          <xdr:spPr>
            <a:xfrm>
              <a:off x="10935970" y="89531825"/>
              <a:ext cx="1278255" cy="9537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113030</xdr:colOff>
          <xdr:row>88</xdr:row>
          <xdr:rowOff>64135</xdr:rowOff>
        </xdr:from>
        <xdr:to>
          <xdr:col>7</xdr:col>
          <xdr:colOff>1275715</xdr:colOff>
          <xdr:row>88</xdr:row>
          <xdr:rowOff>949325</xdr:rowOff>
        </xdr:to>
        <xdr:sp>
          <xdr:nvSpPr>
            <xdr:cNvPr id="1098" name="Object 74" hidden="1">
              <a:extLst>
                <a:ext uri="{63B3BB69-23CF-44E3-9099-C40C66FF867C}">
                  <a14:compatExt spid="_x0000_s1098"/>
                </a:ext>
              </a:extLst>
            </xdr:cNvPr>
            <xdr:cNvSpPr/>
          </xdr:nvSpPr>
          <xdr:spPr>
            <a:xfrm>
              <a:off x="10904855" y="90589735"/>
              <a:ext cx="1162685" cy="88519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149225</xdr:colOff>
          <xdr:row>89</xdr:row>
          <xdr:rowOff>99695</xdr:rowOff>
        </xdr:from>
        <xdr:to>
          <xdr:col>7</xdr:col>
          <xdr:colOff>1379855</xdr:colOff>
          <xdr:row>89</xdr:row>
          <xdr:rowOff>996315</xdr:rowOff>
        </xdr:to>
        <xdr:sp>
          <xdr:nvSpPr>
            <xdr:cNvPr id="1099" name="Object 75" hidden="1">
              <a:extLst>
                <a:ext uri="{63B3BB69-23CF-44E3-9099-C40C66FF867C}">
                  <a14:compatExt spid="_x0000_s1099"/>
                </a:ext>
              </a:extLst>
            </xdr:cNvPr>
            <xdr:cNvSpPr/>
          </xdr:nvSpPr>
          <xdr:spPr>
            <a:xfrm>
              <a:off x="10941050" y="91653995"/>
              <a:ext cx="1230630" cy="8966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111760</xdr:colOff>
          <xdr:row>79</xdr:row>
          <xdr:rowOff>63500</xdr:rowOff>
        </xdr:from>
        <xdr:to>
          <xdr:col>7</xdr:col>
          <xdr:colOff>1479550</xdr:colOff>
          <xdr:row>79</xdr:row>
          <xdr:rowOff>1008380</xdr:rowOff>
        </xdr:to>
        <xdr:sp>
          <xdr:nvSpPr>
            <xdr:cNvPr id="1100" name="Object 76" hidden="1">
              <a:extLst>
                <a:ext uri="{63B3BB69-23CF-44E3-9099-C40C66FF867C}">
                  <a14:compatExt spid="_x0000_s1100"/>
                </a:ext>
              </a:extLst>
            </xdr:cNvPr>
            <xdr:cNvSpPr/>
          </xdr:nvSpPr>
          <xdr:spPr>
            <a:xfrm>
              <a:off x="10903585" y="81330800"/>
              <a:ext cx="1367790" cy="94488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 editAs="oneCell">
    <xdr:from>
      <xdr:col>6</xdr:col>
      <xdr:colOff>15240</xdr:colOff>
      <xdr:row>93</xdr:row>
      <xdr:rowOff>166370</xdr:rowOff>
    </xdr:from>
    <xdr:to>
      <xdr:col>7</xdr:col>
      <xdr:colOff>34290</xdr:colOff>
      <xdr:row>93</xdr:row>
      <xdr:rowOff>940435</xdr:rowOff>
    </xdr:to>
    <xdr:pic>
      <xdr:nvPicPr>
        <xdr:cNvPr id="227" name="图片 22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374505" y="95835470"/>
          <a:ext cx="1451610" cy="774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67310</xdr:colOff>
      <xdr:row>92</xdr:row>
      <xdr:rowOff>153035</xdr:rowOff>
    </xdr:from>
    <xdr:to>
      <xdr:col>6</xdr:col>
      <xdr:colOff>1308735</xdr:colOff>
      <xdr:row>92</xdr:row>
      <xdr:rowOff>863600</xdr:rowOff>
    </xdr:to>
    <xdr:pic>
      <xdr:nvPicPr>
        <xdr:cNvPr id="228" name="图片 22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426575" y="94793435"/>
          <a:ext cx="124142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158750</xdr:colOff>
      <xdr:row>91</xdr:row>
      <xdr:rowOff>308610</xdr:rowOff>
    </xdr:from>
    <xdr:to>
      <xdr:col>6</xdr:col>
      <xdr:colOff>1261110</xdr:colOff>
      <xdr:row>91</xdr:row>
      <xdr:rowOff>702310</xdr:rowOff>
    </xdr:to>
    <xdr:pic>
      <xdr:nvPicPr>
        <xdr:cNvPr id="229" name="图片 22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518015" y="93920310"/>
          <a:ext cx="1102360" cy="393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65405</xdr:colOff>
      <xdr:row>90</xdr:row>
      <xdr:rowOff>160020</xdr:rowOff>
    </xdr:from>
    <xdr:to>
      <xdr:col>6</xdr:col>
      <xdr:colOff>1350645</xdr:colOff>
      <xdr:row>90</xdr:row>
      <xdr:rowOff>869950</xdr:rowOff>
    </xdr:to>
    <xdr:pic>
      <xdr:nvPicPr>
        <xdr:cNvPr id="230" name="图片 22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424670" y="92743020"/>
          <a:ext cx="1285240" cy="70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42545</xdr:colOff>
      <xdr:row>95</xdr:row>
      <xdr:rowOff>34925</xdr:rowOff>
    </xdr:from>
    <xdr:to>
      <xdr:col>6</xdr:col>
      <xdr:colOff>1308735</xdr:colOff>
      <xdr:row>95</xdr:row>
      <xdr:rowOff>1001395</xdr:rowOff>
    </xdr:to>
    <xdr:pic>
      <xdr:nvPicPr>
        <xdr:cNvPr id="231" name="图片 23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401810" y="97761425"/>
          <a:ext cx="1266190" cy="966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60325</xdr:colOff>
      <xdr:row>96</xdr:row>
      <xdr:rowOff>156845</xdr:rowOff>
    </xdr:from>
    <xdr:to>
      <xdr:col>6</xdr:col>
      <xdr:colOff>1276985</xdr:colOff>
      <xdr:row>96</xdr:row>
      <xdr:rowOff>888365</xdr:rowOff>
    </xdr:to>
    <xdr:pic>
      <xdr:nvPicPr>
        <xdr:cNvPr id="232" name="图片 23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419590" y="98912045"/>
          <a:ext cx="1216660" cy="731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87630</xdr:colOff>
      <xdr:row>97</xdr:row>
      <xdr:rowOff>114935</xdr:rowOff>
    </xdr:from>
    <xdr:to>
      <xdr:col>6</xdr:col>
      <xdr:colOff>1318895</xdr:colOff>
      <xdr:row>97</xdr:row>
      <xdr:rowOff>903605</xdr:rowOff>
    </xdr:to>
    <xdr:pic>
      <xdr:nvPicPr>
        <xdr:cNvPr id="233" name="图片 23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446895" y="99898835"/>
          <a:ext cx="1231265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17780</xdr:colOff>
      <xdr:row>94</xdr:row>
      <xdr:rowOff>176530</xdr:rowOff>
    </xdr:from>
    <xdr:to>
      <xdr:col>6</xdr:col>
      <xdr:colOff>1259205</xdr:colOff>
      <xdr:row>94</xdr:row>
      <xdr:rowOff>730250</xdr:rowOff>
    </xdr:to>
    <xdr:pic>
      <xdr:nvPicPr>
        <xdr:cNvPr id="234" name="图片 23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377045" y="96874330"/>
          <a:ext cx="1241425" cy="553720"/>
        </a:xfrm>
        <a:prstGeom prst="rect">
          <a:avLst/>
        </a:prstGeom>
        <a:noFill/>
        <a:ln w="9525"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106680</xdr:colOff>
          <xdr:row>94</xdr:row>
          <xdr:rowOff>154305</xdr:rowOff>
        </xdr:from>
        <xdr:to>
          <xdr:col>7</xdr:col>
          <xdr:colOff>1238885</xdr:colOff>
          <xdr:row>94</xdr:row>
          <xdr:rowOff>968375</xdr:rowOff>
        </xdr:to>
        <xdr:sp>
          <xdr:nvSpPr>
            <xdr:cNvPr id="1101" name="Object 77" hidden="1">
              <a:extLst>
                <a:ext uri="{63B3BB69-23CF-44E3-9099-C40C66FF867C}">
                  <a14:compatExt spid="_x0000_s1101"/>
                </a:ext>
              </a:extLst>
            </xdr:cNvPr>
            <xdr:cNvSpPr/>
          </xdr:nvSpPr>
          <xdr:spPr>
            <a:xfrm>
              <a:off x="10898505" y="96852105"/>
              <a:ext cx="1132205" cy="81407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 editAs="oneCell">
    <xdr:from>
      <xdr:col>7</xdr:col>
      <xdr:colOff>194945</xdr:colOff>
      <xdr:row>98</xdr:row>
      <xdr:rowOff>880745</xdr:rowOff>
    </xdr:from>
    <xdr:to>
      <xdr:col>7</xdr:col>
      <xdr:colOff>676275</xdr:colOff>
      <xdr:row>99</xdr:row>
      <xdr:rowOff>225425</xdr:rowOff>
    </xdr:to>
    <xdr:pic>
      <xdr:nvPicPr>
        <xdr:cNvPr id="2" name="图片 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986770" y="101693345"/>
          <a:ext cx="481330" cy="373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1071245</xdr:colOff>
      <xdr:row>98</xdr:row>
      <xdr:rowOff>894715</xdr:rowOff>
    </xdr:from>
    <xdr:to>
      <xdr:col>8</xdr:col>
      <xdr:colOff>0</xdr:colOff>
      <xdr:row>99</xdr:row>
      <xdr:rowOff>186690</xdr:rowOff>
    </xdr:to>
    <xdr:pic>
      <xdr:nvPicPr>
        <xdr:cNvPr id="3" name="图片 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1863070" y="101707315"/>
          <a:ext cx="519430" cy="320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153670</xdr:colOff>
      <xdr:row>100</xdr:row>
      <xdr:rowOff>763905</xdr:rowOff>
    </xdr:from>
    <xdr:to>
      <xdr:col>7</xdr:col>
      <xdr:colOff>635000</xdr:colOff>
      <xdr:row>101</xdr:row>
      <xdr:rowOff>108585</xdr:rowOff>
    </xdr:to>
    <xdr:pic>
      <xdr:nvPicPr>
        <xdr:cNvPr id="4" name="图片 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945495" y="103633905"/>
          <a:ext cx="481330" cy="373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1111885</xdr:colOff>
      <xdr:row>100</xdr:row>
      <xdr:rowOff>825500</xdr:rowOff>
    </xdr:from>
    <xdr:to>
      <xdr:col>8</xdr:col>
      <xdr:colOff>30480</xdr:colOff>
      <xdr:row>101</xdr:row>
      <xdr:rowOff>117475</xdr:rowOff>
    </xdr:to>
    <xdr:pic>
      <xdr:nvPicPr>
        <xdr:cNvPr id="5" name="图片 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1903710" y="103695500"/>
          <a:ext cx="509270" cy="3206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222250</xdr:colOff>
          <xdr:row>2</xdr:row>
          <xdr:rowOff>83185</xdr:rowOff>
        </xdr:from>
        <xdr:to>
          <xdr:col>7</xdr:col>
          <xdr:colOff>1391920</xdr:colOff>
          <xdr:row>2</xdr:row>
          <xdr:rowOff>942975</xdr:rowOff>
        </xdr:to>
        <xdr:sp>
          <xdr:nvSpPr>
            <xdr:cNvPr id="5131" name="Object 11" hidden="1">
              <a:extLst>
                <a:ext uri="{63B3BB69-23CF-44E3-9099-C40C66FF867C}">
                  <a14:compatExt spid="_x0000_s5131"/>
                </a:ext>
              </a:extLst>
            </xdr:cNvPr>
            <xdr:cNvSpPr/>
          </xdr:nvSpPr>
          <xdr:spPr>
            <a:xfrm>
              <a:off x="13989685" y="1607185"/>
              <a:ext cx="1169670" cy="85979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205105</xdr:colOff>
          <xdr:row>3</xdr:row>
          <xdr:rowOff>113030</xdr:rowOff>
        </xdr:from>
        <xdr:to>
          <xdr:col>7</xdr:col>
          <xdr:colOff>1372235</xdr:colOff>
          <xdr:row>3</xdr:row>
          <xdr:rowOff>962025</xdr:rowOff>
        </xdr:to>
        <xdr:sp>
          <xdr:nvSpPr>
            <xdr:cNvPr id="5132" name="Object 12" hidden="1">
              <a:extLst>
                <a:ext uri="{63B3BB69-23CF-44E3-9099-C40C66FF867C}">
                  <a14:compatExt spid="_x0000_s5132"/>
                </a:ext>
              </a:extLst>
            </xdr:cNvPr>
            <xdr:cNvSpPr/>
          </xdr:nvSpPr>
          <xdr:spPr>
            <a:xfrm>
              <a:off x="13972540" y="2665730"/>
              <a:ext cx="1167130" cy="84899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215265</xdr:colOff>
          <xdr:row>4</xdr:row>
          <xdr:rowOff>75565</xdr:rowOff>
        </xdr:from>
        <xdr:to>
          <xdr:col>7</xdr:col>
          <xdr:colOff>1367790</xdr:colOff>
          <xdr:row>4</xdr:row>
          <xdr:rowOff>972185</xdr:rowOff>
        </xdr:to>
        <xdr:sp>
          <xdr:nvSpPr>
            <xdr:cNvPr id="5133" name="Object 13" hidden="1">
              <a:extLst>
                <a:ext uri="{63B3BB69-23CF-44E3-9099-C40C66FF867C}">
                  <a14:compatExt spid="_x0000_s5133"/>
                </a:ext>
              </a:extLst>
            </xdr:cNvPr>
            <xdr:cNvSpPr/>
          </xdr:nvSpPr>
          <xdr:spPr>
            <a:xfrm>
              <a:off x="13982700" y="3656965"/>
              <a:ext cx="1152525" cy="8966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163830</xdr:colOff>
          <xdr:row>5</xdr:row>
          <xdr:rowOff>25400</xdr:rowOff>
        </xdr:from>
        <xdr:to>
          <xdr:col>7</xdr:col>
          <xdr:colOff>1382395</xdr:colOff>
          <xdr:row>5</xdr:row>
          <xdr:rowOff>744855</xdr:rowOff>
        </xdr:to>
        <xdr:sp>
          <xdr:nvSpPr>
            <xdr:cNvPr id="5134" name="Object 14" hidden="1">
              <a:extLst>
                <a:ext uri="{63B3BB69-23CF-44E3-9099-C40C66FF867C}">
                  <a14:compatExt spid="_x0000_s5134"/>
                </a:ext>
              </a:extLst>
            </xdr:cNvPr>
            <xdr:cNvSpPr/>
          </xdr:nvSpPr>
          <xdr:spPr>
            <a:xfrm>
              <a:off x="13931265" y="4635500"/>
              <a:ext cx="1218565" cy="71945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161925</xdr:colOff>
          <xdr:row>6</xdr:row>
          <xdr:rowOff>72390</xdr:rowOff>
        </xdr:from>
        <xdr:to>
          <xdr:col>7</xdr:col>
          <xdr:colOff>1442085</xdr:colOff>
          <xdr:row>6</xdr:row>
          <xdr:rowOff>803910</xdr:rowOff>
        </xdr:to>
        <xdr:sp>
          <xdr:nvSpPr>
            <xdr:cNvPr id="5135" name="Object 15" hidden="1">
              <a:extLst>
                <a:ext uri="{63B3BB69-23CF-44E3-9099-C40C66FF867C}">
                  <a14:compatExt spid="_x0000_s5135"/>
                </a:ext>
              </a:extLst>
            </xdr:cNvPr>
            <xdr:cNvSpPr/>
          </xdr:nvSpPr>
          <xdr:spPr>
            <a:xfrm>
              <a:off x="13929360" y="5558790"/>
              <a:ext cx="1280160" cy="7315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151765</xdr:colOff>
          <xdr:row>7</xdr:row>
          <xdr:rowOff>65405</xdr:rowOff>
        </xdr:from>
        <xdr:to>
          <xdr:col>7</xdr:col>
          <xdr:colOff>1444625</xdr:colOff>
          <xdr:row>7</xdr:row>
          <xdr:rowOff>812800</xdr:rowOff>
        </xdr:to>
        <xdr:sp>
          <xdr:nvSpPr>
            <xdr:cNvPr id="5136" name="Object 16" hidden="1">
              <a:extLst>
                <a:ext uri="{63B3BB69-23CF-44E3-9099-C40C66FF867C}">
                  <a14:compatExt spid="_x0000_s5136"/>
                </a:ext>
              </a:extLst>
            </xdr:cNvPr>
            <xdr:cNvSpPr/>
          </xdr:nvSpPr>
          <xdr:spPr>
            <a:xfrm>
              <a:off x="13919200" y="6428105"/>
              <a:ext cx="1292860" cy="74739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182880</xdr:colOff>
          <xdr:row>8</xdr:row>
          <xdr:rowOff>74930</xdr:rowOff>
        </xdr:from>
        <xdr:to>
          <xdr:col>7</xdr:col>
          <xdr:colOff>1436370</xdr:colOff>
          <xdr:row>8</xdr:row>
          <xdr:rowOff>796925</xdr:rowOff>
        </xdr:to>
        <xdr:sp>
          <xdr:nvSpPr>
            <xdr:cNvPr id="5137" name="Object 17" hidden="1">
              <a:extLst>
                <a:ext uri="{63B3BB69-23CF-44E3-9099-C40C66FF867C}">
                  <a14:compatExt spid="_x0000_s5137"/>
                </a:ext>
              </a:extLst>
            </xdr:cNvPr>
            <xdr:cNvSpPr/>
          </xdr:nvSpPr>
          <xdr:spPr>
            <a:xfrm>
              <a:off x="13950315" y="7313930"/>
              <a:ext cx="1253490" cy="72199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211455</xdr:colOff>
          <xdr:row>9</xdr:row>
          <xdr:rowOff>112395</xdr:rowOff>
        </xdr:from>
        <xdr:to>
          <xdr:col>7</xdr:col>
          <xdr:colOff>1445260</xdr:colOff>
          <xdr:row>9</xdr:row>
          <xdr:rowOff>818515</xdr:rowOff>
        </xdr:to>
        <xdr:sp>
          <xdr:nvSpPr>
            <xdr:cNvPr id="5138" name="Object 18" hidden="1">
              <a:extLst>
                <a:ext uri="{63B3BB69-23CF-44E3-9099-C40C66FF867C}">
                  <a14:compatExt spid="_x0000_s5138"/>
                </a:ext>
              </a:extLst>
            </xdr:cNvPr>
            <xdr:cNvSpPr/>
          </xdr:nvSpPr>
          <xdr:spPr>
            <a:xfrm>
              <a:off x="13978890" y="8227695"/>
              <a:ext cx="1233805" cy="70612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24765</xdr:colOff>
      <xdr:row>15</xdr:row>
      <xdr:rowOff>69850</xdr:rowOff>
    </xdr:from>
    <xdr:to>
      <xdr:col>8</xdr:col>
      <xdr:colOff>2191385</xdr:colOff>
      <xdr:row>15</xdr:row>
      <xdr:rowOff>792480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399520" y="13745845"/>
          <a:ext cx="2166620" cy="722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885190</xdr:colOff>
      <xdr:row>15</xdr:row>
      <xdr:rowOff>875665</xdr:rowOff>
    </xdr:from>
    <xdr:to>
      <xdr:col>8</xdr:col>
      <xdr:colOff>2212975</xdr:colOff>
      <xdr:row>16</xdr:row>
      <xdr:rowOff>789940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374120" y="14551660"/>
          <a:ext cx="221361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885190</xdr:colOff>
      <xdr:row>17</xdr:row>
      <xdr:rowOff>0</xdr:rowOff>
    </xdr:from>
    <xdr:to>
      <xdr:col>8</xdr:col>
      <xdr:colOff>2196465</xdr:colOff>
      <xdr:row>17</xdr:row>
      <xdr:rowOff>837565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374120" y="15428595"/>
          <a:ext cx="2197100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24765</xdr:colOff>
      <xdr:row>15</xdr:row>
      <xdr:rowOff>69850</xdr:rowOff>
    </xdr:from>
    <xdr:to>
      <xdr:col>8</xdr:col>
      <xdr:colOff>2191385</xdr:colOff>
      <xdr:row>15</xdr:row>
      <xdr:rowOff>792480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399520" y="13745845"/>
          <a:ext cx="2166620" cy="722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885190</xdr:colOff>
      <xdr:row>15</xdr:row>
      <xdr:rowOff>875665</xdr:rowOff>
    </xdr:from>
    <xdr:to>
      <xdr:col>8</xdr:col>
      <xdr:colOff>2212975</xdr:colOff>
      <xdr:row>16</xdr:row>
      <xdr:rowOff>789940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374120" y="14551660"/>
          <a:ext cx="221361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885190</xdr:colOff>
      <xdr:row>17</xdr:row>
      <xdr:rowOff>0</xdr:rowOff>
    </xdr:from>
    <xdr:to>
      <xdr:col>8</xdr:col>
      <xdr:colOff>2196465</xdr:colOff>
      <xdr:row>17</xdr:row>
      <xdr:rowOff>837565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374120" y="15428595"/>
          <a:ext cx="2197100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24765</xdr:colOff>
      <xdr:row>15</xdr:row>
      <xdr:rowOff>69850</xdr:rowOff>
    </xdr:from>
    <xdr:to>
      <xdr:col>8</xdr:col>
      <xdr:colOff>2191385</xdr:colOff>
      <xdr:row>15</xdr:row>
      <xdr:rowOff>792480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399520" y="13745845"/>
          <a:ext cx="2166620" cy="722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885190</xdr:colOff>
      <xdr:row>15</xdr:row>
      <xdr:rowOff>875665</xdr:rowOff>
    </xdr:from>
    <xdr:to>
      <xdr:col>8</xdr:col>
      <xdr:colOff>2212975</xdr:colOff>
      <xdr:row>16</xdr:row>
      <xdr:rowOff>789940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374120" y="14551660"/>
          <a:ext cx="221361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885190</xdr:colOff>
      <xdr:row>17</xdr:row>
      <xdr:rowOff>0</xdr:rowOff>
    </xdr:from>
    <xdr:to>
      <xdr:col>8</xdr:col>
      <xdr:colOff>2196465</xdr:colOff>
      <xdr:row>17</xdr:row>
      <xdr:rowOff>837565</xdr:rowOff>
    </xdr:to>
    <xdr:pic>
      <xdr:nvPicPr>
        <xdr:cNvPr id="10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374120" y="15428595"/>
          <a:ext cx="2197100" cy="8375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24765</xdr:colOff>
      <xdr:row>15</xdr:row>
      <xdr:rowOff>69850</xdr:rowOff>
    </xdr:from>
    <xdr:to>
      <xdr:col>6</xdr:col>
      <xdr:colOff>2191385</xdr:colOff>
      <xdr:row>15</xdr:row>
      <xdr:rowOff>792480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476105" y="13745845"/>
          <a:ext cx="2166620" cy="722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885190</xdr:colOff>
      <xdr:row>15</xdr:row>
      <xdr:rowOff>875665</xdr:rowOff>
    </xdr:from>
    <xdr:to>
      <xdr:col>6</xdr:col>
      <xdr:colOff>2212975</xdr:colOff>
      <xdr:row>16</xdr:row>
      <xdr:rowOff>789940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450705" y="14551660"/>
          <a:ext cx="221361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885190</xdr:colOff>
      <xdr:row>17</xdr:row>
      <xdr:rowOff>0</xdr:rowOff>
    </xdr:from>
    <xdr:to>
      <xdr:col>6</xdr:col>
      <xdr:colOff>2196465</xdr:colOff>
      <xdr:row>17</xdr:row>
      <xdr:rowOff>837565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50705" y="15428595"/>
          <a:ext cx="2197100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</xdr:colOff>
      <xdr:row>15</xdr:row>
      <xdr:rowOff>69850</xdr:rowOff>
    </xdr:from>
    <xdr:to>
      <xdr:col>6</xdr:col>
      <xdr:colOff>2191385</xdr:colOff>
      <xdr:row>15</xdr:row>
      <xdr:rowOff>792480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476105" y="13745845"/>
          <a:ext cx="2166620" cy="722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885190</xdr:colOff>
      <xdr:row>15</xdr:row>
      <xdr:rowOff>875665</xdr:rowOff>
    </xdr:from>
    <xdr:to>
      <xdr:col>6</xdr:col>
      <xdr:colOff>2212975</xdr:colOff>
      <xdr:row>16</xdr:row>
      <xdr:rowOff>789940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450705" y="14551660"/>
          <a:ext cx="221361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885190</xdr:colOff>
      <xdr:row>17</xdr:row>
      <xdr:rowOff>0</xdr:rowOff>
    </xdr:from>
    <xdr:to>
      <xdr:col>6</xdr:col>
      <xdr:colOff>2196465</xdr:colOff>
      <xdr:row>17</xdr:row>
      <xdr:rowOff>837565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50705" y="15428595"/>
          <a:ext cx="2197100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</xdr:colOff>
      <xdr:row>15</xdr:row>
      <xdr:rowOff>69850</xdr:rowOff>
    </xdr:from>
    <xdr:to>
      <xdr:col>6</xdr:col>
      <xdr:colOff>2191385</xdr:colOff>
      <xdr:row>15</xdr:row>
      <xdr:rowOff>792480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476105" y="13745845"/>
          <a:ext cx="2166620" cy="722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885190</xdr:colOff>
      <xdr:row>15</xdr:row>
      <xdr:rowOff>875665</xdr:rowOff>
    </xdr:from>
    <xdr:to>
      <xdr:col>6</xdr:col>
      <xdr:colOff>2212975</xdr:colOff>
      <xdr:row>16</xdr:row>
      <xdr:rowOff>789940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450705" y="14551660"/>
          <a:ext cx="221361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885190</xdr:colOff>
      <xdr:row>17</xdr:row>
      <xdr:rowOff>0</xdr:rowOff>
    </xdr:from>
    <xdr:to>
      <xdr:col>6</xdr:col>
      <xdr:colOff>2196465</xdr:colOff>
      <xdr:row>17</xdr:row>
      <xdr:rowOff>837565</xdr:rowOff>
    </xdr:to>
    <xdr:pic>
      <xdr:nvPicPr>
        <xdr:cNvPr id="10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50705" y="15428595"/>
          <a:ext cx="2197100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</xdr:colOff>
      <xdr:row>15</xdr:row>
      <xdr:rowOff>69850</xdr:rowOff>
    </xdr:from>
    <xdr:to>
      <xdr:col>6</xdr:col>
      <xdr:colOff>2191385</xdr:colOff>
      <xdr:row>15</xdr:row>
      <xdr:rowOff>792480</xdr:rowOff>
    </xdr:to>
    <xdr:pic>
      <xdr:nvPicPr>
        <xdr:cNvPr id="11" name="图片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476105" y="13745845"/>
          <a:ext cx="2166620" cy="722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885190</xdr:colOff>
      <xdr:row>15</xdr:row>
      <xdr:rowOff>875665</xdr:rowOff>
    </xdr:from>
    <xdr:to>
      <xdr:col>6</xdr:col>
      <xdr:colOff>2212975</xdr:colOff>
      <xdr:row>16</xdr:row>
      <xdr:rowOff>789940</xdr:rowOff>
    </xdr:to>
    <xdr:pic>
      <xdr:nvPicPr>
        <xdr:cNvPr id="12" name="图片 1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450705" y="14551660"/>
          <a:ext cx="221361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885190</xdr:colOff>
      <xdr:row>17</xdr:row>
      <xdr:rowOff>0</xdr:rowOff>
    </xdr:from>
    <xdr:to>
      <xdr:col>6</xdr:col>
      <xdr:colOff>2196465</xdr:colOff>
      <xdr:row>17</xdr:row>
      <xdr:rowOff>837565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50705" y="15428595"/>
          <a:ext cx="2197100" cy="8375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101600</xdr:colOff>
      <xdr:row>2</xdr:row>
      <xdr:rowOff>0</xdr:rowOff>
    </xdr:from>
    <xdr:to>
      <xdr:col>6</xdr:col>
      <xdr:colOff>1450340</xdr:colOff>
      <xdr:row>2</xdr:row>
      <xdr:rowOff>799465</xdr:rowOff>
    </xdr:to>
    <xdr:pic>
      <xdr:nvPicPr>
        <xdr:cNvPr id="2" name="图片 1" descr="822733aa0a6edbe4bf8874546437f72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962140" y="849630"/>
          <a:ext cx="1348740" cy="79946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55880</xdr:colOff>
      <xdr:row>2</xdr:row>
      <xdr:rowOff>40005</xdr:rowOff>
    </xdr:from>
    <xdr:to>
      <xdr:col>6</xdr:col>
      <xdr:colOff>2280285</xdr:colOff>
      <xdr:row>2</xdr:row>
      <xdr:rowOff>1437640</xdr:rowOff>
    </xdr:to>
    <xdr:pic>
      <xdr:nvPicPr>
        <xdr:cNvPr id="4" name="图片 3" descr="f84af565-a1e1-4624-9bff-805742aa7bad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460365" y="2795905"/>
          <a:ext cx="2224405" cy="1397635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1</xdr:row>
      <xdr:rowOff>52705</xdr:rowOff>
    </xdr:from>
    <xdr:to>
      <xdr:col>6</xdr:col>
      <xdr:colOff>2294890</xdr:colOff>
      <xdr:row>1</xdr:row>
      <xdr:rowOff>1635760</xdr:rowOff>
    </xdr:to>
    <xdr:pic>
      <xdr:nvPicPr>
        <xdr:cNvPr id="5" name="图片 4" descr="ac747364-cc90-4bb2-a00a-d5f363bbc76f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480685" y="1068705"/>
          <a:ext cx="2218690" cy="158305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170815</xdr:colOff>
          <xdr:row>50</xdr:row>
          <xdr:rowOff>29845</xdr:rowOff>
        </xdr:from>
        <xdr:to>
          <xdr:col>7</xdr:col>
          <xdr:colOff>1409065</xdr:colOff>
          <xdr:row>50</xdr:row>
          <xdr:rowOff>996950</xdr:rowOff>
        </xdr:to>
        <xdr:sp>
          <xdr:nvSpPr>
            <xdr:cNvPr id="11265" name="Object 1" hidden="1">
              <a:extLst>
                <a:ext uri="{63B3BB69-23CF-44E3-9099-C40C66FF867C}">
                  <a14:compatExt spid="_x0000_s11265"/>
                </a:ext>
              </a:extLst>
            </xdr:cNvPr>
            <xdr:cNvSpPr/>
          </xdr:nvSpPr>
          <xdr:spPr>
            <a:xfrm>
              <a:off x="10724515" y="55655845"/>
              <a:ext cx="1238250" cy="96710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156845</xdr:colOff>
          <xdr:row>51</xdr:row>
          <xdr:rowOff>48260</xdr:rowOff>
        </xdr:from>
        <xdr:to>
          <xdr:col>7</xdr:col>
          <xdr:colOff>1434465</xdr:colOff>
          <xdr:row>51</xdr:row>
          <xdr:rowOff>1001395</xdr:rowOff>
        </xdr:to>
        <xdr:sp>
          <xdr:nvSpPr>
            <xdr:cNvPr id="11266" name="Object 2" hidden="1">
              <a:extLst>
                <a:ext uri="{63B3BB69-23CF-44E3-9099-C40C66FF867C}">
                  <a14:compatExt spid="_x0000_s11266"/>
                </a:ext>
              </a:extLst>
            </xdr:cNvPr>
            <xdr:cNvSpPr/>
          </xdr:nvSpPr>
          <xdr:spPr>
            <a:xfrm>
              <a:off x="10710545" y="56753760"/>
              <a:ext cx="1277620" cy="95313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161925</xdr:colOff>
          <xdr:row>52</xdr:row>
          <xdr:rowOff>67310</xdr:rowOff>
        </xdr:from>
        <xdr:to>
          <xdr:col>7</xdr:col>
          <xdr:colOff>1331595</xdr:colOff>
          <xdr:row>52</xdr:row>
          <xdr:rowOff>911860</xdr:rowOff>
        </xdr:to>
        <xdr:sp>
          <xdr:nvSpPr>
            <xdr:cNvPr id="11267" name="Object 3" hidden="1">
              <a:extLst>
                <a:ext uri="{63B3BB69-23CF-44E3-9099-C40C66FF867C}">
                  <a14:compatExt spid="_x0000_s11267"/>
                </a:ext>
              </a:extLst>
            </xdr:cNvPr>
            <xdr:cNvSpPr/>
          </xdr:nvSpPr>
          <xdr:spPr>
            <a:xfrm>
              <a:off x="10715625" y="57852310"/>
              <a:ext cx="1169670" cy="844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261620</xdr:colOff>
          <xdr:row>53</xdr:row>
          <xdr:rowOff>105410</xdr:rowOff>
        </xdr:from>
        <xdr:to>
          <xdr:col>7</xdr:col>
          <xdr:colOff>1353185</xdr:colOff>
          <xdr:row>53</xdr:row>
          <xdr:rowOff>936625</xdr:rowOff>
        </xdr:to>
        <xdr:sp>
          <xdr:nvSpPr>
            <xdr:cNvPr id="11268" name="Object 4" hidden="1">
              <a:extLst>
                <a:ext uri="{63B3BB69-23CF-44E3-9099-C40C66FF867C}">
                  <a14:compatExt spid="_x0000_s11268"/>
                </a:ext>
              </a:extLst>
            </xdr:cNvPr>
            <xdr:cNvSpPr/>
          </xdr:nvSpPr>
          <xdr:spPr>
            <a:xfrm>
              <a:off x="10815320" y="58969910"/>
              <a:ext cx="1091565" cy="83121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197485</xdr:colOff>
          <xdr:row>54</xdr:row>
          <xdr:rowOff>60325</xdr:rowOff>
        </xdr:from>
        <xdr:to>
          <xdr:col>7</xdr:col>
          <xdr:colOff>1383030</xdr:colOff>
          <xdr:row>54</xdr:row>
          <xdr:rowOff>958850</xdr:rowOff>
        </xdr:to>
        <xdr:sp>
          <xdr:nvSpPr>
            <xdr:cNvPr id="11269" name="Object 5" hidden="1">
              <a:extLst>
                <a:ext uri="{63B3BB69-23CF-44E3-9099-C40C66FF867C}">
                  <a14:compatExt spid="_x0000_s11269"/>
                </a:ext>
              </a:extLst>
            </xdr:cNvPr>
            <xdr:cNvSpPr/>
          </xdr:nvSpPr>
          <xdr:spPr>
            <a:xfrm>
              <a:off x="10751185" y="59890025"/>
              <a:ext cx="1185545" cy="8985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144145</xdr:colOff>
          <xdr:row>48</xdr:row>
          <xdr:rowOff>34925</xdr:rowOff>
        </xdr:from>
        <xdr:to>
          <xdr:col>7</xdr:col>
          <xdr:colOff>1422400</xdr:colOff>
          <xdr:row>48</xdr:row>
          <xdr:rowOff>988695</xdr:rowOff>
        </xdr:to>
        <xdr:sp>
          <xdr:nvSpPr>
            <xdr:cNvPr id="11270" name="Object 6" hidden="1">
              <a:extLst>
                <a:ext uri="{63B3BB69-23CF-44E3-9099-C40C66FF867C}">
                  <a14:compatExt spid="_x0000_s11270"/>
                </a:ext>
              </a:extLst>
            </xdr:cNvPr>
            <xdr:cNvSpPr/>
          </xdr:nvSpPr>
          <xdr:spPr>
            <a:xfrm>
              <a:off x="10697845" y="53501925"/>
              <a:ext cx="1278255" cy="9537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113030</xdr:colOff>
          <xdr:row>49</xdr:row>
          <xdr:rowOff>64135</xdr:rowOff>
        </xdr:from>
        <xdr:to>
          <xdr:col>7</xdr:col>
          <xdr:colOff>1275715</xdr:colOff>
          <xdr:row>49</xdr:row>
          <xdr:rowOff>949325</xdr:rowOff>
        </xdr:to>
        <xdr:sp>
          <xdr:nvSpPr>
            <xdr:cNvPr id="11271" name="Object 7" hidden="1">
              <a:extLst>
                <a:ext uri="{63B3BB69-23CF-44E3-9099-C40C66FF867C}">
                  <a14:compatExt spid="_x0000_s11271"/>
                </a:ext>
              </a:extLst>
            </xdr:cNvPr>
            <xdr:cNvSpPr/>
          </xdr:nvSpPr>
          <xdr:spPr>
            <a:xfrm>
              <a:off x="10666730" y="54610635"/>
              <a:ext cx="1162685" cy="88519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0</xdr:colOff>
          <xdr:row>7</xdr:row>
          <xdr:rowOff>932180</xdr:rowOff>
        </xdr:from>
        <xdr:to>
          <xdr:col>4</xdr:col>
          <xdr:colOff>434975</xdr:colOff>
          <xdr:row>9</xdr:row>
          <xdr:rowOff>681355</xdr:rowOff>
        </xdr:to>
        <xdr:sp>
          <xdr:nvSpPr>
            <xdr:cNvPr id="11272" name="Object 8" hidden="1">
              <a:extLst>
                <a:ext uri="{63B3BB69-23CF-44E3-9099-C40C66FF867C}">
                  <a14:compatExt spid="_x0000_s11272"/>
                </a:ext>
              </a:extLst>
            </xdr:cNvPr>
            <xdr:cNvSpPr/>
          </xdr:nvSpPr>
          <xdr:spPr>
            <a:xfrm>
              <a:off x="4785360" y="5478780"/>
              <a:ext cx="434975" cy="16541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307340</xdr:colOff>
          <xdr:row>55</xdr:row>
          <xdr:rowOff>235585</xdr:rowOff>
        </xdr:from>
        <xdr:to>
          <xdr:col>7</xdr:col>
          <xdr:colOff>1229360</xdr:colOff>
          <xdr:row>55</xdr:row>
          <xdr:rowOff>1066165</xdr:rowOff>
        </xdr:to>
        <xdr:sp>
          <xdr:nvSpPr>
            <xdr:cNvPr id="11273" name="Object 9" hidden="1">
              <a:extLst>
                <a:ext uri="{63B3BB69-23CF-44E3-9099-C40C66FF867C}">
                  <a14:compatExt spid="_x0000_s11273"/>
                </a:ext>
              </a:extLst>
            </xdr:cNvPr>
            <xdr:cNvSpPr/>
          </xdr:nvSpPr>
          <xdr:spPr>
            <a:xfrm>
              <a:off x="10861040" y="61182885"/>
              <a:ext cx="922020" cy="8305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307340</xdr:colOff>
          <xdr:row>56</xdr:row>
          <xdr:rowOff>170180</xdr:rowOff>
        </xdr:from>
        <xdr:to>
          <xdr:col>7</xdr:col>
          <xdr:colOff>1229360</xdr:colOff>
          <xdr:row>56</xdr:row>
          <xdr:rowOff>1000760</xdr:rowOff>
        </xdr:to>
        <xdr:sp>
          <xdr:nvSpPr>
            <xdr:cNvPr id="11274" name="Object 10" hidden="1">
              <a:extLst>
                <a:ext uri="{63B3BB69-23CF-44E3-9099-C40C66FF867C}">
                  <a14:compatExt spid="_x0000_s11274"/>
                </a:ext>
              </a:extLst>
            </xdr:cNvPr>
            <xdr:cNvSpPr/>
          </xdr:nvSpPr>
          <xdr:spPr>
            <a:xfrm>
              <a:off x="10861040" y="62336680"/>
              <a:ext cx="922020" cy="83058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9" Type="http://schemas.openxmlformats.org/officeDocument/2006/relationships/oleObject" Target="../embeddings/oleObject4.bin"/><Relationship Id="rId8" Type="http://schemas.openxmlformats.org/officeDocument/2006/relationships/image" Target="../media/image18.png"/><Relationship Id="rId7" Type="http://schemas.openxmlformats.org/officeDocument/2006/relationships/oleObject" Target="../embeddings/oleObject3.bin"/><Relationship Id="rId6" Type="http://schemas.openxmlformats.org/officeDocument/2006/relationships/image" Target="../media/image17.png"/><Relationship Id="rId5" Type="http://schemas.openxmlformats.org/officeDocument/2006/relationships/oleObject" Target="../embeddings/oleObject2.bin"/><Relationship Id="rId44" Type="http://schemas.openxmlformats.org/officeDocument/2006/relationships/image" Target="../media/image36.png"/><Relationship Id="rId43" Type="http://schemas.openxmlformats.org/officeDocument/2006/relationships/package" Target="../embeddings/Workbook1.xlsx"/><Relationship Id="rId42" Type="http://schemas.openxmlformats.org/officeDocument/2006/relationships/image" Target="../media/image35.png"/><Relationship Id="rId41" Type="http://schemas.openxmlformats.org/officeDocument/2006/relationships/oleObject" Target="../embeddings/oleObject20.bin"/><Relationship Id="rId40" Type="http://schemas.openxmlformats.org/officeDocument/2006/relationships/image" Target="../media/image34.png"/><Relationship Id="rId4" Type="http://schemas.openxmlformats.org/officeDocument/2006/relationships/image" Target="../media/image16.png"/><Relationship Id="rId39" Type="http://schemas.openxmlformats.org/officeDocument/2006/relationships/oleObject" Target="../embeddings/oleObject19.bin"/><Relationship Id="rId38" Type="http://schemas.openxmlformats.org/officeDocument/2006/relationships/image" Target="../media/image33.png"/><Relationship Id="rId37" Type="http://schemas.openxmlformats.org/officeDocument/2006/relationships/oleObject" Target="../embeddings/oleObject18.bin"/><Relationship Id="rId36" Type="http://schemas.openxmlformats.org/officeDocument/2006/relationships/image" Target="../media/image32.png"/><Relationship Id="rId35" Type="http://schemas.openxmlformats.org/officeDocument/2006/relationships/oleObject" Target="../embeddings/oleObject17.bin"/><Relationship Id="rId34" Type="http://schemas.openxmlformats.org/officeDocument/2006/relationships/image" Target="../media/image31.png"/><Relationship Id="rId33" Type="http://schemas.openxmlformats.org/officeDocument/2006/relationships/oleObject" Target="../embeddings/oleObject16.bin"/><Relationship Id="rId32" Type="http://schemas.openxmlformats.org/officeDocument/2006/relationships/image" Target="../media/image30.png"/><Relationship Id="rId31" Type="http://schemas.openxmlformats.org/officeDocument/2006/relationships/oleObject" Target="../embeddings/oleObject15.bin"/><Relationship Id="rId30" Type="http://schemas.openxmlformats.org/officeDocument/2006/relationships/image" Target="../media/image29.png"/><Relationship Id="rId3" Type="http://schemas.openxmlformats.org/officeDocument/2006/relationships/oleObject" Target="../embeddings/oleObject1.bin"/><Relationship Id="rId29" Type="http://schemas.openxmlformats.org/officeDocument/2006/relationships/oleObject" Target="../embeddings/oleObject14.bin"/><Relationship Id="rId28" Type="http://schemas.openxmlformats.org/officeDocument/2006/relationships/image" Target="../media/image28.png"/><Relationship Id="rId27" Type="http://schemas.openxmlformats.org/officeDocument/2006/relationships/oleObject" Target="../embeddings/oleObject13.bin"/><Relationship Id="rId26" Type="http://schemas.openxmlformats.org/officeDocument/2006/relationships/image" Target="../media/image27.png"/><Relationship Id="rId25" Type="http://schemas.openxmlformats.org/officeDocument/2006/relationships/oleObject" Target="../embeddings/oleObject12.bin"/><Relationship Id="rId24" Type="http://schemas.openxmlformats.org/officeDocument/2006/relationships/image" Target="../media/image26.png"/><Relationship Id="rId23" Type="http://schemas.openxmlformats.org/officeDocument/2006/relationships/oleObject" Target="../embeddings/oleObject11.bin"/><Relationship Id="rId22" Type="http://schemas.openxmlformats.org/officeDocument/2006/relationships/image" Target="../media/image25.png"/><Relationship Id="rId21" Type="http://schemas.openxmlformats.org/officeDocument/2006/relationships/oleObject" Target="../embeddings/oleObject10.bin"/><Relationship Id="rId20" Type="http://schemas.openxmlformats.org/officeDocument/2006/relationships/image" Target="../media/image24.png"/><Relationship Id="rId2" Type="http://schemas.openxmlformats.org/officeDocument/2006/relationships/vmlDrawing" Target="../drawings/vmlDrawing1.vml"/><Relationship Id="rId19" Type="http://schemas.openxmlformats.org/officeDocument/2006/relationships/oleObject" Target="../embeddings/oleObject9.bin"/><Relationship Id="rId18" Type="http://schemas.openxmlformats.org/officeDocument/2006/relationships/image" Target="../media/image23.png"/><Relationship Id="rId17" Type="http://schemas.openxmlformats.org/officeDocument/2006/relationships/oleObject" Target="../embeddings/oleObject8.bin"/><Relationship Id="rId16" Type="http://schemas.openxmlformats.org/officeDocument/2006/relationships/image" Target="../media/image22.png"/><Relationship Id="rId15" Type="http://schemas.openxmlformats.org/officeDocument/2006/relationships/oleObject" Target="../embeddings/oleObject7.bin"/><Relationship Id="rId14" Type="http://schemas.openxmlformats.org/officeDocument/2006/relationships/image" Target="../media/image21.png"/><Relationship Id="rId13" Type="http://schemas.openxmlformats.org/officeDocument/2006/relationships/oleObject" Target="../embeddings/oleObject6.bin"/><Relationship Id="rId12" Type="http://schemas.openxmlformats.org/officeDocument/2006/relationships/image" Target="../media/image20.png"/><Relationship Id="rId11" Type="http://schemas.openxmlformats.org/officeDocument/2006/relationships/oleObject" Target="../embeddings/oleObject5.bin"/><Relationship Id="rId10" Type="http://schemas.openxmlformats.org/officeDocument/2006/relationships/image" Target="../media/image19.png"/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9" Type="http://schemas.openxmlformats.org/officeDocument/2006/relationships/oleObject" Target="../embeddings/oleObject24.bin"/><Relationship Id="rId8" Type="http://schemas.openxmlformats.org/officeDocument/2006/relationships/image" Target="../media/image39.emf"/><Relationship Id="rId7" Type="http://schemas.openxmlformats.org/officeDocument/2006/relationships/oleObject" Target="../embeddings/oleObject23.bin"/><Relationship Id="rId6" Type="http://schemas.openxmlformats.org/officeDocument/2006/relationships/image" Target="../media/image38.emf"/><Relationship Id="rId5" Type="http://schemas.openxmlformats.org/officeDocument/2006/relationships/oleObject" Target="../embeddings/oleObject22.bin"/><Relationship Id="rId4" Type="http://schemas.openxmlformats.org/officeDocument/2006/relationships/image" Target="../media/image37.emf"/><Relationship Id="rId3" Type="http://schemas.openxmlformats.org/officeDocument/2006/relationships/oleObject" Target="../embeddings/oleObject21.bin"/><Relationship Id="rId2" Type="http://schemas.openxmlformats.org/officeDocument/2006/relationships/vmlDrawing" Target="../drawings/vmlDrawing2.vml"/><Relationship Id="rId18" Type="http://schemas.openxmlformats.org/officeDocument/2006/relationships/image" Target="../media/image44.emf"/><Relationship Id="rId17" Type="http://schemas.openxmlformats.org/officeDocument/2006/relationships/oleObject" Target="../embeddings/oleObject28.bin"/><Relationship Id="rId16" Type="http://schemas.openxmlformats.org/officeDocument/2006/relationships/image" Target="../media/image43.emf"/><Relationship Id="rId15" Type="http://schemas.openxmlformats.org/officeDocument/2006/relationships/oleObject" Target="../embeddings/oleObject27.bin"/><Relationship Id="rId14" Type="http://schemas.openxmlformats.org/officeDocument/2006/relationships/image" Target="../media/image42.emf"/><Relationship Id="rId13" Type="http://schemas.openxmlformats.org/officeDocument/2006/relationships/oleObject" Target="../embeddings/oleObject26.bin"/><Relationship Id="rId12" Type="http://schemas.openxmlformats.org/officeDocument/2006/relationships/image" Target="../media/image41.emf"/><Relationship Id="rId11" Type="http://schemas.openxmlformats.org/officeDocument/2006/relationships/oleObject" Target="../embeddings/oleObject25.bin"/><Relationship Id="rId10" Type="http://schemas.openxmlformats.org/officeDocument/2006/relationships/image" Target="../media/image40.emf"/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9" Type="http://schemas.openxmlformats.org/officeDocument/2006/relationships/oleObject" Target="../embeddings/oleObject32.bin"/><Relationship Id="rId8" Type="http://schemas.openxmlformats.org/officeDocument/2006/relationships/image" Target="../media/image18.png"/><Relationship Id="rId7" Type="http://schemas.openxmlformats.org/officeDocument/2006/relationships/oleObject" Target="../embeddings/oleObject31.bin"/><Relationship Id="rId6" Type="http://schemas.openxmlformats.org/officeDocument/2006/relationships/image" Target="../media/image28.png"/><Relationship Id="rId5" Type="http://schemas.openxmlformats.org/officeDocument/2006/relationships/oleObject" Target="../embeddings/oleObject30.bin"/><Relationship Id="rId4" Type="http://schemas.openxmlformats.org/officeDocument/2006/relationships/image" Target="../media/image30.png"/><Relationship Id="rId3" Type="http://schemas.openxmlformats.org/officeDocument/2006/relationships/oleObject" Target="../embeddings/oleObject29.bin"/><Relationship Id="rId22" Type="http://schemas.openxmlformats.org/officeDocument/2006/relationships/image" Target="../media/image53.emf"/><Relationship Id="rId21" Type="http://schemas.openxmlformats.org/officeDocument/2006/relationships/oleObject" Target="../embeddings/oleObject38.bin"/><Relationship Id="rId20" Type="http://schemas.openxmlformats.org/officeDocument/2006/relationships/image" Target="../media/image52.emf"/><Relationship Id="rId2" Type="http://schemas.openxmlformats.org/officeDocument/2006/relationships/vmlDrawing" Target="../drawings/vmlDrawing3.vml"/><Relationship Id="rId19" Type="http://schemas.openxmlformats.org/officeDocument/2006/relationships/oleObject" Target="../embeddings/oleObject37.bin"/><Relationship Id="rId18" Type="http://schemas.openxmlformats.org/officeDocument/2006/relationships/image" Target="../media/image51.wmf"/><Relationship Id="rId17" Type="http://schemas.openxmlformats.org/officeDocument/2006/relationships/oleObject" Target="../embeddings/oleObject36.bin"/><Relationship Id="rId16" Type="http://schemas.openxmlformats.org/officeDocument/2006/relationships/image" Target="../media/image33.png"/><Relationship Id="rId15" Type="http://schemas.openxmlformats.org/officeDocument/2006/relationships/oleObject" Target="../embeddings/oleObject35.bin"/><Relationship Id="rId14" Type="http://schemas.openxmlformats.org/officeDocument/2006/relationships/image" Target="../media/image32.png"/><Relationship Id="rId13" Type="http://schemas.openxmlformats.org/officeDocument/2006/relationships/oleObject" Target="../embeddings/oleObject34.bin"/><Relationship Id="rId12" Type="http://schemas.openxmlformats.org/officeDocument/2006/relationships/image" Target="../media/image20.png"/><Relationship Id="rId11" Type="http://schemas.openxmlformats.org/officeDocument/2006/relationships/oleObject" Target="../embeddings/oleObject33.bin"/><Relationship Id="rId10" Type="http://schemas.openxmlformats.org/officeDocument/2006/relationships/image" Target="../media/image19.png"/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13"/>
  <sheetViews>
    <sheetView tabSelected="1" workbookViewId="0">
      <selection activeCell="E12" sqref="E12"/>
    </sheetView>
  </sheetViews>
  <sheetFormatPr defaultColWidth="9.13888888888889" defaultRowHeight="14.4" outlineLevelCol="3"/>
  <cols>
    <col min="1" max="1" width="19.1111111111111" customWidth="1"/>
    <col min="2" max="2" width="17.7777777777778" customWidth="1"/>
    <col min="3" max="3" width="15.1111111111111" customWidth="1"/>
    <col min="4" max="4" width="28.4444444444444" style="41" customWidth="1"/>
  </cols>
  <sheetData>
    <row r="1" ht="25" customHeight="1" spans="1:4">
      <c r="A1" s="115" t="s">
        <v>0</v>
      </c>
      <c r="B1" s="116" t="s">
        <v>1</v>
      </c>
      <c r="C1" s="117" t="s">
        <v>2</v>
      </c>
      <c r="D1" s="118" t="s">
        <v>3</v>
      </c>
    </row>
    <row r="2" ht="25" customHeight="1" spans="1:4">
      <c r="A2" s="99" t="s">
        <v>4</v>
      </c>
      <c r="B2" s="99">
        <v>100</v>
      </c>
      <c r="C2" s="99">
        <v>5281</v>
      </c>
      <c r="D2" s="74"/>
    </row>
    <row r="3" ht="25" customHeight="1" spans="1:4">
      <c r="A3" s="99" t="s">
        <v>5</v>
      </c>
      <c r="B3" s="99">
        <v>17</v>
      </c>
      <c r="C3" s="99">
        <v>252</v>
      </c>
      <c r="D3" s="74"/>
    </row>
    <row r="4" ht="25" customHeight="1" spans="1:4">
      <c r="A4" s="99" t="s">
        <v>6</v>
      </c>
      <c r="B4" s="99">
        <v>40</v>
      </c>
      <c r="C4" s="99">
        <v>26851</v>
      </c>
      <c r="D4" s="74"/>
    </row>
    <row r="5" ht="25" customHeight="1" spans="1:4">
      <c r="A5" s="99" t="s">
        <v>7</v>
      </c>
      <c r="B5" s="99">
        <v>3</v>
      </c>
      <c r="C5" s="99">
        <v>80</v>
      </c>
      <c r="D5" s="74"/>
    </row>
    <row r="6" ht="25" customHeight="1" spans="1:4">
      <c r="A6" s="99" t="s">
        <v>8</v>
      </c>
      <c r="B6" s="99">
        <v>1</v>
      </c>
      <c r="C6" s="99">
        <v>17</v>
      </c>
      <c r="D6" s="74"/>
    </row>
    <row r="7" ht="25" customHeight="1" spans="1:4">
      <c r="A7" s="99" t="s">
        <v>9</v>
      </c>
      <c r="B7" s="99">
        <v>2</v>
      </c>
      <c r="C7" s="99">
        <v>120</v>
      </c>
      <c r="D7" s="74"/>
    </row>
    <row r="8" ht="25" customHeight="1" spans="1:4">
      <c r="A8" s="99" t="s">
        <v>10</v>
      </c>
      <c r="B8" s="99">
        <v>74</v>
      </c>
      <c r="C8" s="99">
        <v>585</v>
      </c>
      <c r="D8" s="74"/>
    </row>
    <row r="9" ht="25" customHeight="1" spans="1:4">
      <c r="A9" s="99" t="s">
        <v>11</v>
      </c>
      <c r="B9" s="99">
        <v>52</v>
      </c>
      <c r="C9" s="99">
        <v>9762</v>
      </c>
      <c r="D9" s="74"/>
    </row>
    <row r="10" ht="25" customHeight="1" spans="1:4">
      <c r="A10" s="119" t="s">
        <v>12</v>
      </c>
      <c r="B10" s="119">
        <v>53</v>
      </c>
      <c r="C10" s="119">
        <v>5969</v>
      </c>
      <c r="D10" s="120"/>
    </row>
    <row r="11" ht="25" customHeight="1" spans="1:4">
      <c r="A11" s="63" t="s">
        <v>13</v>
      </c>
      <c r="B11" s="63"/>
      <c r="C11" s="63"/>
      <c r="D11" s="74">
        <f>SUM(D2:D10)</f>
        <v>0</v>
      </c>
    </row>
    <row r="12" ht="100" customHeight="1" spans="1:4">
      <c r="A12" s="121" t="s">
        <v>14</v>
      </c>
      <c r="B12" s="121"/>
      <c r="C12" s="121"/>
      <c r="D12" s="122"/>
    </row>
    <row r="13" ht="83" customHeight="1" spans="1:4">
      <c r="A13" s="121" t="s">
        <v>15</v>
      </c>
      <c r="B13" s="121"/>
      <c r="C13" s="121"/>
      <c r="D13" s="121"/>
    </row>
  </sheetData>
  <mergeCells count="3">
    <mergeCell ref="A11:C11"/>
    <mergeCell ref="A12:D12"/>
    <mergeCell ref="A13:D13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101"/>
  <sheetViews>
    <sheetView zoomScale="85" zoomScaleNormal="85" workbookViewId="0">
      <pane ySplit="1" topLeftCell="A100" activePane="bottomLeft" state="frozen"/>
      <selection/>
      <selection pane="bottomLeft" activeCell="H101" sqref="H1:H101"/>
    </sheetView>
  </sheetViews>
  <sheetFormatPr defaultColWidth="9" defaultRowHeight="81" customHeight="1"/>
  <cols>
    <col min="1" max="1" width="9" style="3"/>
    <col min="2" max="2" width="28.8981481481481" style="3" customWidth="1"/>
    <col min="3" max="3" width="48.6944444444444" style="3" customWidth="1"/>
    <col min="4" max="4" width="19.5092592592593" style="3" customWidth="1"/>
    <col min="5" max="5" width="14.9074074074074" style="3" customWidth="1"/>
    <col min="6" max="6" width="15.462962962963" style="3" customWidth="1"/>
    <col min="7" max="7" width="20.8888888888889" customWidth="1"/>
    <col min="8" max="8" width="23.1944444444444" style="88" customWidth="1"/>
    <col min="9" max="9" width="23.1944444444444" style="97" customWidth="1"/>
    <col min="10" max="10" width="23.1944444444444" style="76" customWidth="1"/>
    <col min="11" max="11" width="21.5648148148148" style="41" customWidth="1"/>
    <col min="12" max="12" width="18.5555555555556" style="41" customWidth="1"/>
    <col min="13" max="13" width="23.5277777777778" customWidth="1"/>
  </cols>
  <sheetData>
    <row r="1" customHeight="1" spans="1:13">
      <c r="A1" s="42" t="s">
        <v>16</v>
      </c>
      <c r="B1" s="42" t="s">
        <v>17</v>
      </c>
      <c r="C1" s="42" t="s">
        <v>18</v>
      </c>
      <c r="D1" s="42" t="s">
        <v>19</v>
      </c>
      <c r="E1" s="43" t="s">
        <v>20</v>
      </c>
      <c r="F1" s="44" t="s">
        <v>21</v>
      </c>
      <c r="G1" s="46" t="s">
        <v>22</v>
      </c>
      <c r="H1" s="42" t="s">
        <v>23</v>
      </c>
      <c r="I1" s="98" t="s">
        <v>24</v>
      </c>
      <c r="J1" s="46" t="s">
        <v>25</v>
      </c>
      <c r="K1" s="45" t="s">
        <v>26</v>
      </c>
      <c r="L1" s="45" t="s">
        <v>27</v>
      </c>
      <c r="M1" s="99"/>
    </row>
    <row r="2" customHeight="1" spans="1:13">
      <c r="A2" s="63">
        <v>1</v>
      </c>
      <c r="B2" s="51" t="s">
        <v>28</v>
      </c>
      <c r="C2" s="52" t="s">
        <v>29</v>
      </c>
      <c r="D2" s="82" t="s">
        <v>30</v>
      </c>
      <c r="E2" s="53" t="s">
        <v>31</v>
      </c>
      <c r="F2" s="53">
        <v>10</v>
      </c>
      <c r="G2" s="100" t="str">
        <f>_xlfn.DISPIMG("ID_BB49CFAD5F0D4C1B9AF3654BF7A76710",1)</f>
        <v>=DISPIMG("ID_BB49CFAD5F0D4C1B9AF3654BF7A76710",1)</v>
      </c>
      <c r="H2" s="53" t="s">
        <v>32</v>
      </c>
      <c r="I2" s="101"/>
      <c r="J2" s="102"/>
      <c r="K2" s="103"/>
      <c r="L2" s="73"/>
      <c r="M2" s="54"/>
    </row>
    <row r="3" customHeight="1" spans="1:13">
      <c r="A3" s="63">
        <v>2</v>
      </c>
      <c r="B3" s="51" t="s">
        <v>28</v>
      </c>
      <c r="C3" s="52" t="s">
        <v>33</v>
      </c>
      <c r="D3" s="82" t="s">
        <v>34</v>
      </c>
      <c r="E3" s="53" t="s">
        <v>31</v>
      </c>
      <c r="F3" s="53">
        <v>15</v>
      </c>
      <c r="G3" s="100" t="str">
        <f>_xlfn.DISPIMG("ID_8244AAC532A646828766A63D9CA45A4A",1)</f>
        <v>=DISPIMG("ID_8244AAC532A646828766A63D9CA45A4A",1)</v>
      </c>
      <c r="H3" s="53" t="s">
        <v>32</v>
      </c>
      <c r="I3" s="101"/>
      <c r="J3" s="102"/>
      <c r="K3" s="103"/>
      <c r="L3" s="73"/>
      <c r="M3" s="54"/>
    </row>
    <row r="4" s="94" customFormat="1" customHeight="1" spans="1:13">
      <c r="A4" s="63">
        <v>3</v>
      </c>
      <c r="B4" s="51" t="s">
        <v>28</v>
      </c>
      <c r="C4" s="52" t="s">
        <v>35</v>
      </c>
      <c r="D4" s="82" t="s">
        <v>34</v>
      </c>
      <c r="E4" s="53" t="s">
        <v>31</v>
      </c>
      <c r="F4" s="53">
        <v>30</v>
      </c>
      <c r="G4" s="100" t="str">
        <f>_xlfn.DISPIMG("ID_D4C7A53AE5FA4DDB82D394BAE0B59FAB",1)</f>
        <v>=DISPIMG("ID_D4C7A53AE5FA4DDB82D394BAE0B59FAB",1)</v>
      </c>
      <c r="H4" s="53" t="s">
        <v>32</v>
      </c>
      <c r="I4" s="101"/>
      <c r="J4" s="102"/>
      <c r="K4" s="103"/>
      <c r="L4" s="104"/>
      <c r="M4" s="54"/>
    </row>
    <row r="5" s="94" customFormat="1" customHeight="1" spans="1:13">
      <c r="A5" s="63">
        <v>4</v>
      </c>
      <c r="B5" s="51" t="s">
        <v>36</v>
      </c>
      <c r="C5" s="52" t="s">
        <v>37</v>
      </c>
      <c r="D5" s="82" t="s">
        <v>38</v>
      </c>
      <c r="E5" s="53" t="s">
        <v>39</v>
      </c>
      <c r="F5" s="53">
        <v>600</v>
      </c>
      <c r="G5" s="105" t="str">
        <f>_xlfn.DISPIMG("ID_79EA9B45BC70442B849361EF52B69CB5",1)</f>
        <v>=DISPIMG("ID_79EA9B45BC70442B849361EF52B69CB5",1)</v>
      </c>
      <c r="H5" s="53" t="s">
        <v>40</v>
      </c>
      <c r="I5" s="101"/>
      <c r="J5" s="102"/>
      <c r="K5" s="106"/>
      <c r="L5" s="73"/>
      <c r="M5" s="54"/>
    </row>
    <row r="6" customFormat="1" customHeight="1" spans="1:13">
      <c r="A6" s="63">
        <v>5</v>
      </c>
      <c r="B6" s="51" t="s">
        <v>36</v>
      </c>
      <c r="C6" s="52" t="s">
        <v>41</v>
      </c>
      <c r="D6" s="82" t="s">
        <v>42</v>
      </c>
      <c r="E6" s="53" t="s">
        <v>39</v>
      </c>
      <c r="F6" s="53">
        <v>40</v>
      </c>
      <c r="G6" s="105" t="str">
        <f>_xlfn.DISPIMG("ID_6A46694104F7485DB4C8532787FA3FB3",1)</f>
        <v>=DISPIMG("ID_6A46694104F7485DB4C8532787FA3FB3",1)</v>
      </c>
      <c r="H6" s="53"/>
      <c r="I6" s="101"/>
      <c r="J6" s="102"/>
      <c r="K6" s="106"/>
      <c r="L6" s="73"/>
      <c r="M6" s="54"/>
    </row>
    <row r="7" customHeight="1" spans="1:13">
      <c r="A7" s="63">
        <v>6</v>
      </c>
      <c r="B7" s="51" t="s">
        <v>28</v>
      </c>
      <c r="C7" s="52" t="s">
        <v>43</v>
      </c>
      <c r="D7" s="82" t="s">
        <v>34</v>
      </c>
      <c r="E7" s="53" t="s">
        <v>31</v>
      </c>
      <c r="F7" s="53">
        <v>20</v>
      </c>
      <c r="G7" s="100" t="str">
        <f>_xlfn.DISPIMG("ID_48075AD431DC4D58804BF675676EE970",1)</f>
        <v>=DISPIMG("ID_48075AD431DC4D58804BF675676EE970",1)</v>
      </c>
      <c r="H7" s="53" t="s">
        <v>32</v>
      </c>
      <c r="I7" s="101"/>
      <c r="J7" s="102"/>
      <c r="K7" s="103"/>
      <c r="L7" s="73"/>
      <c r="M7" s="54"/>
    </row>
    <row r="8" s="94" customFormat="1" customHeight="1" spans="1:13">
      <c r="A8" s="63">
        <v>7</v>
      </c>
      <c r="B8" s="51" t="s">
        <v>44</v>
      </c>
      <c r="C8" s="52" t="s">
        <v>45</v>
      </c>
      <c r="D8" s="53" t="s">
        <v>46</v>
      </c>
      <c r="E8" s="53" t="s">
        <v>31</v>
      </c>
      <c r="F8" s="53">
        <v>100</v>
      </c>
      <c r="G8" s="100" t="str">
        <f>_xlfn.DISPIMG("ID_020BD60A5E8945B5A390593A9DF76E6B",1)</f>
        <v>=DISPIMG("ID_020BD60A5E8945B5A390593A9DF76E6B",1)</v>
      </c>
      <c r="H8" s="53"/>
      <c r="I8" s="101"/>
      <c r="J8" s="102"/>
      <c r="K8" s="103"/>
      <c r="L8" s="73"/>
      <c r="M8" s="54"/>
    </row>
    <row r="9" customHeight="1" spans="1:13">
      <c r="A9" s="63">
        <v>8</v>
      </c>
      <c r="B9" s="51" t="s">
        <v>47</v>
      </c>
      <c r="C9" s="52" t="s">
        <v>48</v>
      </c>
      <c r="D9" s="53" t="s">
        <v>49</v>
      </c>
      <c r="E9" s="53" t="s">
        <v>50</v>
      </c>
      <c r="F9" s="53">
        <v>120</v>
      </c>
      <c r="G9" s="105" t="str">
        <f>_xlfn.DISPIMG("ID_275AEB5AE0FF4D18A1A74EC90098968D",1)</f>
        <v>=DISPIMG("ID_275AEB5AE0FF4D18A1A74EC90098968D",1)</v>
      </c>
      <c r="H9" s="53" t="s">
        <v>51</v>
      </c>
      <c r="I9" s="101"/>
      <c r="J9" s="102"/>
      <c r="K9" s="106"/>
      <c r="L9" s="73"/>
      <c r="M9" s="54"/>
    </row>
    <row r="10" customHeight="1" spans="1:13">
      <c r="A10" s="63">
        <v>9</v>
      </c>
      <c r="B10" s="51" t="s">
        <v>52</v>
      </c>
      <c r="C10" s="52" t="s">
        <v>48</v>
      </c>
      <c r="D10" s="53" t="s">
        <v>49</v>
      </c>
      <c r="E10" s="53" t="s">
        <v>50</v>
      </c>
      <c r="F10" s="53">
        <v>20</v>
      </c>
      <c r="G10" s="105"/>
      <c r="H10" s="53" t="s">
        <v>51</v>
      </c>
      <c r="I10" s="101"/>
      <c r="J10" s="102"/>
      <c r="K10" s="103"/>
      <c r="L10" s="73"/>
      <c r="M10" s="54"/>
    </row>
    <row r="11" customHeight="1" spans="1:13">
      <c r="A11" s="63">
        <v>10</v>
      </c>
      <c r="B11" s="51" t="s">
        <v>53</v>
      </c>
      <c r="C11" s="52" t="s">
        <v>48</v>
      </c>
      <c r="D11" s="53" t="s">
        <v>49</v>
      </c>
      <c r="E11" s="53" t="s">
        <v>50</v>
      </c>
      <c r="F11" s="53">
        <v>15</v>
      </c>
      <c r="G11" s="105"/>
      <c r="H11" s="53" t="s">
        <v>51</v>
      </c>
      <c r="I11" s="101"/>
      <c r="J11" s="102"/>
      <c r="K11" s="106"/>
      <c r="L11" s="73"/>
      <c r="M11" s="54"/>
    </row>
    <row r="12" customHeight="1" spans="1:13">
      <c r="A12" s="63">
        <v>11</v>
      </c>
      <c r="B12" s="51" t="s">
        <v>54</v>
      </c>
      <c r="C12" s="52" t="s">
        <v>48</v>
      </c>
      <c r="D12" s="53" t="s">
        <v>49</v>
      </c>
      <c r="E12" s="53" t="s">
        <v>50</v>
      </c>
      <c r="F12" s="53">
        <v>50</v>
      </c>
      <c r="G12" s="105"/>
      <c r="H12" s="53" t="s">
        <v>51</v>
      </c>
      <c r="I12" s="101"/>
      <c r="J12" s="102"/>
      <c r="K12" s="106"/>
      <c r="L12" s="73"/>
      <c r="M12" s="54"/>
    </row>
    <row r="13" customHeight="1" spans="1:13">
      <c r="A13" s="63">
        <v>12</v>
      </c>
      <c r="B13" s="51" t="s">
        <v>55</v>
      </c>
      <c r="C13" s="52" t="s">
        <v>48</v>
      </c>
      <c r="D13" s="53" t="s">
        <v>49</v>
      </c>
      <c r="E13" s="53" t="s">
        <v>50</v>
      </c>
      <c r="F13" s="53">
        <v>30</v>
      </c>
      <c r="G13" s="105"/>
      <c r="H13" s="53" t="s">
        <v>51</v>
      </c>
      <c r="I13" s="101"/>
      <c r="J13" s="102"/>
      <c r="K13" s="106"/>
      <c r="L13" s="73"/>
      <c r="M13" s="54"/>
    </row>
    <row r="14" customHeight="1" spans="1:13">
      <c r="A14" s="63">
        <v>13</v>
      </c>
      <c r="B14" s="51" t="s">
        <v>56</v>
      </c>
      <c r="C14" s="52" t="s">
        <v>48</v>
      </c>
      <c r="D14" s="53" t="s">
        <v>49</v>
      </c>
      <c r="E14" s="53" t="s">
        <v>50</v>
      </c>
      <c r="F14" s="53">
        <v>20</v>
      </c>
      <c r="G14" s="105"/>
      <c r="H14" s="53" t="s">
        <v>51</v>
      </c>
      <c r="I14" s="101"/>
      <c r="J14" s="102"/>
      <c r="K14" s="106"/>
      <c r="L14" s="73"/>
      <c r="M14" s="54"/>
    </row>
    <row r="15" customHeight="1" spans="1:13">
      <c r="A15" s="63">
        <v>14</v>
      </c>
      <c r="B15" s="51" t="s">
        <v>57</v>
      </c>
      <c r="C15" s="52" t="s">
        <v>48</v>
      </c>
      <c r="D15" s="53" t="s">
        <v>49</v>
      </c>
      <c r="E15" s="53" t="s">
        <v>50</v>
      </c>
      <c r="F15" s="53">
        <v>20</v>
      </c>
      <c r="G15" s="105"/>
      <c r="H15" s="53" t="s">
        <v>51</v>
      </c>
      <c r="I15" s="101"/>
      <c r="J15" s="102"/>
      <c r="K15" s="106"/>
      <c r="L15" s="73"/>
      <c r="M15" s="54"/>
    </row>
    <row r="16" customHeight="1" spans="1:13">
      <c r="A16" s="63">
        <v>15</v>
      </c>
      <c r="B16" s="51" t="s">
        <v>58</v>
      </c>
      <c r="C16" s="52" t="s">
        <v>48</v>
      </c>
      <c r="D16" s="53" t="s">
        <v>49</v>
      </c>
      <c r="E16" s="53" t="s">
        <v>50</v>
      </c>
      <c r="F16" s="53">
        <v>40</v>
      </c>
      <c r="G16" s="105"/>
      <c r="H16" s="53" t="s">
        <v>51</v>
      </c>
      <c r="I16" s="101"/>
      <c r="J16" s="102"/>
      <c r="K16" s="106"/>
      <c r="L16" s="73"/>
      <c r="M16" s="54"/>
    </row>
    <row r="17" customHeight="1" spans="1:13">
      <c r="A17" s="63">
        <v>16</v>
      </c>
      <c r="B17" s="51" t="s">
        <v>59</v>
      </c>
      <c r="C17" s="52" t="s">
        <v>48</v>
      </c>
      <c r="D17" s="53" t="s">
        <v>49</v>
      </c>
      <c r="E17" s="53" t="s">
        <v>50</v>
      </c>
      <c r="F17" s="53">
        <v>40</v>
      </c>
      <c r="G17" s="105"/>
      <c r="H17" s="53" t="s">
        <v>51</v>
      </c>
      <c r="I17" s="101"/>
      <c r="J17" s="102"/>
      <c r="K17" s="106"/>
      <c r="L17" s="73"/>
      <c r="M17" s="54"/>
    </row>
    <row r="18" customHeight="1" spans="1:13">
      <c r="A18" s="63">
        <v>17</v>
      </c>
      <c r="B18" s="51" t="s">
        <v>60</v>
      </c>
      <c r="C18" s="52" t="s">
        <v>48</v>
      </c>
      <c r="D18" s="53" t="s">
        <v>49</v>
      </c>
      <c r="E18" s="53" t="s">
        <v>50</v>
      </c>
      <c r="F18" s="53">
        <v>50</v>
      </c>
      <c r="G18" s="105"/>
      <c r="H18" s="53" t="s">
        <v>51</v>
      </c>
      <c r="I18" s="101"/>
      <c r="J18" s="102"/>
      <c r="K18" s="106"/>
      <c r="L18" s="73"/>
      <c r="M18" s="54"/>
    </row>
    <row r="19" customHeight="1" spans="1:13">
      <c r="A19" s="63">
        <v>18</v>
      </c>
      <c r="B19" s="51" t="s">
        <v>61</v>
      </c>
      <c r="C19" s="52" t="s">
        <v>48</v>
      </c>
      <c r="D19" s="53" t="s">
        <v>49</v>
      </c>
      <c r="E19" s="53" t="s">
        <v>50</v>
      </c>
      <c r="F19" s="53">
        <v>50</v>
      </c>
      <c r="G19" s="105"/>
      <c r="H19" s="53" t="s">
        <v>51</v>
      </c>
      <c r="I19" s="101"/>
      <c r="J19" s="102"/>
      <c r="K19" s="106"/>
      <c r="L19" s="73"/>
      <c r="M19" s="54"/>
    </row>
    <row r="20" customHeight="1" spans="1:13">
      <c r="A20" s="63">
        <v>19</v>
      </c>
      <c r="B20" s="51" t="s">
        <v>62</v>
      </c>
      <c r="C20" s="52" t="s">
        <v>48</v>
      </c>
      <c r="D20" s="53" t="s">
        <v>49</v>
      </c>
      <c r="E20" s="53" t="s">
        <v>50</v>
      </c>
      <c r="F20" s="53">
        <v>50</v>
      </c>
      <c r="G20" s="105"/>
      <c r="H20" s="53" t="s">
        <v>51</v>
      </c>
      <c r="I20" s="101"/>
      <c r="J20" s="102"/>
      <c r="K20" s="106"/>
      <c r="L20" s="73"/>
      <c r="M20" s="54"/>
    </row>
    <row r="21" customHeight="1" spans="1:13">
      <c r="A21" s="63">
        <v>20</v>
      </c>
      <c r="B21" s="51" t="s">
        <v>63</v>
      </c>
      <c r="C21" s="52" t="s">
        <v>48</v>
      </c>
      <c r="D21" s="53" t="s">
        <v>49</v>
      </c>
      <c r="E21" s="53" t="s">
        <v>50</v>
      </c>
      <c r="F21" s="53">
        <v>10</v>
      </c>
      <c r="G21" s="105"/>
      <c r="H21" s="53" t="s">
        <v>51</v>
      </c>
      <c r="I21" s="101"/>
      <c r="J21" s="102"/>
      <c r="K21" s="106"/>
      <c r="L21" s="73"/>
      <c r="M21" s="54"/>
    </row>
    <row r="22" customHeight="1" spans="1:13">
      <c r="A22" s="63">
        <v>21</v>
      </c>
      <c r="B22" s="51" t="s">
        <v>64</v>
      </c>
      <c r="C22" s="52" t="s">
        <v>65</v>
      </c>
      <c r="D22" s="53" t="s">
        <v>66</v>
      </c>
      <c r="E22" s="53" t="s">
        <v>31</v>
      </c>
      <c r="F22" s="53">
        <v>40</v>
      </c>
      <c r="G22" s="100"/>
      <c r="H22" s="53" t="s">
        <v>67</v>
      </c>
      <c r="I22" s="101"/>
      <c r="J22" s="102"/>
      <c r="K22" s="103"/>
      <c r="L22" s="73"/>
      <c r="M22" s="54"/>
    </row>
    <row r="23" customHeight="1" spans="1:13">
      <c r="A23" s="63">
        <v>22</v>
      </c>
      <c r="B23" s="51" t="s">
        <v>68</v>
      </c>
      <c r="C23" s="52" t="s">
        <v>65</v>
      </c>
      <c r="D23" s="53" t="s">
        <v>66</v>
      </c>
      <c r="E23" s="53" t="s">
        <v>31</v>
      </c>
      <c r="F23" s="53">
        <v>10</v>
      </c>
      <c r="G23" s="100"/>
      <c r="H23" s="53" t="s">
        <v>32</v>
      </c>
      <c r="I23" s="101"/>
      <c r="J23" s="102"/>
      <c r="K23" s="103"/>
      <c r="L23" s="73"/>
      <c r="M23" s="54"/>
    </row>
    <row r="24" customFormat="1" customHeight="1" spans="1:13">
      <c r="A24" s="63">
        <v>23</v>
      </c>
      <c r="B24" s="51" t="s">
        <v>69</v>
      </c>
      <c r="C24" s="52" t="s">
        <v>65</v>
      </c>
      <c r="D24" s="53" t="s">
        <v>70</v>
      </c>
      <c r="E24" s="53" t="s">
        <v>50</v>
      </c>
      <c r="F24" s="53">
        <v>20</v>
      </c>
      <c r="G24" s="100"/>
      <c r="H24" s="53"/>
      <c r="I24" s="101"/>
      <c r="J24" s="102"/>
      <c r="K24" s="103"/>
      <c r="L24" s="73"/>
      <c r="M24" s="54"/>
    </row>
    <row r="25" customFormat="1" customHeight="1" spans="1:13">
      <c r="A25" s="63">
        <v>24</v>
      </c>
      <c r="B25" s="51" t="s">
        <v>71</v>
      </c>
      <c r="C25" s="52" t="s">
        <v>65</v>
      </c>
      <c r="D25" s="53" t="s">
        <v>70</v>
      </c>
      <c r="E25" s="53" t="s">
        <v>50</v>
      </c>
      <c r="F25" s="53">
        <v>20</v>
      </c>
      <c r="G25" s="100"/>
      <c r="H25" s="53"/>
      <c r="I25" s="101"/>
      <c r="J25" s="102"/>
      <c r="K25" s="103"/>
      <c r="L25" s="73"/>
      <c r="M25" s="54"/>
    </row>
    <row r="26" customFormat="1" customHeight="1" spans="1:13">
      <c r="A26" s="63">
        <v>25</v>
      </c>
      <c r="B26" s="51" t="s">
        <v>72</v>
      </c>
      <c r="C26" s="52" t="s">
        <v>65</v>
      </c>
      <c r="D26" s="53" t="s">
        <v>70</v>
      </c>
      <c r="E26" s="53" t="s">
        <v>50</v>
      </c>
      <c r="F26" s="53">
        <v>20</v>
      </c>
      <c r="G26" s="100"/>
      <c r="H26" s="53"/>
      <c r="I26" s="101"/>
      <c r="J26" s="102"/>
      <c r="K26" s="103"/>
      <c r="L26" s="73"/>
      <c r="M26" s="54"/>
    </row>
    <row r="27" customFormat="1" customHeight="1" spans="1:13">
      <c r="A27" s="63">
        <v>26</v>
      </c>
      <c r="B27" s="51" t="s">
        <v>73</v>
      </c>
      <c r="C27" s="52" t="s">
        <v>74</v>
      </c>
      <c r="D27" s="53" t="s">
        <v>75</v>
      </c>
      <c r="E27" s="53" t="s">
        <v>31</v>
      </c>
      <c r="F27" s="53">
        <v>10</v>
      </c>
      <c r="G27" s="100"/>
      <c r="H27" s="53"/>
      <c r="I27" s="101"/>
      <c r="J27" s="102"/>
      <c r="K27" s="103"/>
      <c r="L27" s="73"/>
      <c r="M27" s="54"/>
    </row>
    <row r="28" customFormat="1" customHeight="1" spans="1:13">
      <c r="A28" s="63">
        <v>27</v>
      </c>
      <c r="B28" s="51" t="s">
        <v>76</v>
      </c>
      <c r="C28" s="52" t="s">
        <v>74</v>
      </c>
      <c r="D28" s="53" t="s">
        <v>75</v>
      </c>
      <c r="E28" s="53" t="s">
        <v>31</v>
      </c>
      <c r="F28" s="53">
        <v>10</v>
      </c>
      <c r="G28" s="100"/>
      <c r="H28" s="53"/>
      <c r="I28" s="101"/>
      <c r="J28" s="102"/>
      <c r="K28" s="103"/>
      <c r="L28" s="73"/>
      <c r="M28" s="54"/>
    </row>
    <row r="29" customFormat="1" customHeight="1" spans="1:13">
      <c r="A29" s="63">
        <v>28</v>
      </c>
      <c r="B29" s="51" t="s">
        <v>77</v>
      </c>
      <c r="C29" s="52" t="s">
        <v>74</v>
      </c>
      <c r="D29" s="53" t="s">
        <v>75</v>
      </c>
      <c r="E29" s="53" t="s">
        <v>31</v>
      </c>
      <c r="F29" s="53">
        <v>10</v>
      </c>
      <c r="G29" s="100"/>
      <c r="H29" s="53"/>
      <c r="I29" s="101"/>
      <c r="J29" s="102"/>
      <c r="K29" s="103"/>
      <c r="L29" s="73"/>
      <c r="M29" s="54"/>
    </row>
    <row r="30" customFormat="1" customHeight="1" spans="1:13">
      <c r="A30" s="63">
        <v>29</v>
      </c>
      <c r="B30" s="51" t="s">
        <v>78</v>
      </c>
      <c r="C30" s="52" t="s">
        <v>74</v>
      </c>
      <c r="D30" s="53" t="s">
        <v>75</v>
      </c>
      <c r="E30" s="53" t="s">
        <v>31</v>
      </c>
      <c r="F30" s="53">
        <v>10</v>
      </c>
      <c r="G30" s="100"/>
      <c r="H30" s="53"/>
      <c r="I30" s="101"/>
      <c r="J30" s="102"/>
      <c r="K30" s="103"/>
      <c r="L30" s="73"/>
      <c r="M30" s="54"/>
    </row>
    <row r="31" customFormat="1" customHeight="1" spans="1:13">
      <c r="A31" s="63">
        <v>30</v>
      </c>
      <c r="B31" s="51" t="s">
        <v>79</v>
      </c>
      <c r="C31" s="52" t="s">
        <v>74</v>
      </c>
      <c r="D31" s="53" t="s">
        <v>75</v>
      </c>
      <c r="E31" s="53" t="s">
        <v>31</v>
      </c>
      <c r="F31" s="53">
        <v>10</v>
      </c>
      <c r="G31" s="100"/>
      <c r="H31" s="53"/>
      <c r="I31" s="101"/>
      <c r="J31" s="102"/>
      <c r="K31" s="103"/>
      <c r="L31" s="73"/>
      <c r="M31" s="54"/>
    </row>
    <row r="32" customFormat="1" customHeight="1" spans="1:13">
      <c r="A32" s="63">
        <v>31</v>
      </c>
      <c r="B32" s="51" t="s">
        <v>80</v>
      </c>
      <c r="C32" s="52" t="s">
        <v>74</v>
      </c>
      <c r="D32" s="53" t="s">
        <v>75</v>
      </c>
      <c r="E32" s="53" t="s">
        <v>31</v>
      </c>
      <c r="F32" s="53">
        <v>10</v>
      </c>
      <c r="G32" s="100"/>
      <c r="H32" s="53"/>
      <c r="I32" s="107"/>
      <c r="J32" s="53"/>
      <c r="K32" s="73"/>
      <c r="L32" s="108"/>
      <c r="M32" s="54"/>
    </row>
    <row r="33" customFormat="1" customHeight="1" spans="1:19">
      <c r="A33" s="63">
        <v>32</v>
      </c>
      <c r="B33" s="51" t="s">
        <v>81</v>
      </c>
      <c r="C33" s="52" t="s">
        <v>74</v>
      </c>
      <c r="D33" s="53" t="s">
        <v>75</v>
      </c>
      <c r="E33" s="53" t="s">
        <v>31</v>
      </c>
      <c r="F33" s="53">
        <v>10</v>
      </c>
      <c r="G33" s="100"/>
      <c r="H33" s="53"/>
      <c r="I33" s="107"/>
      <c r="J33" s="53"/>
      <c r="K33" s="73"/>
      <c r="L33" s="108"/>
      <c r="M33" s="54"/>
    </row>
    <row r="34" customFormat="1" customHeight="1" spans="1:19">
      <c r="A34" s="63">
        <v>33</v>
      </c>
      <c r="B34" s="51" t="s">
        <v>82</v>
      </c>
      <c r="C34" s="52" t="s">
        <v>74</v>
      </c>
      <c r="D34" s="53" t="s">
        <v>75</v>
      </c>
      <c r="E34" s="53" t="s">
        <v>31</v>
      </c>
      <c r="F34" s="53">
        <v>20</v>
      </c>
      <c r="G34" s="100"/>
      <c r="H34" s="53"/>
      <c r="I34" s="107"/>
      <c r="J34" s="53"/>
      <c r="K34" s="73"/>
      <c r="L34" s="108"/>
      <c r="M34" s="54"/>
    </row>
    <row r="35" customFormat="1" customHeight="1" spans="1:19">
      <c r="A35" s="63">
        <v>34</v>
      </c>
      <c r="B35" s="51" t="s">
        <v>83</v>
      </c>
      <c r="C35" s="52" t="s">
        <v>74</v>
      </c>
      <c r="D35" s="53" t="s">
        <v>75</v>
      </c>
      <c r="E35" s="53" t="s">
        <v>31</v>
      </c>
      <c r="F35" s="53">
        <v>10</v>
      </c>
      <c r="G35" s="100"/>
      <c r="H35" s="53"/>
      <c r="I35" s="107"/>
      <c r="J35" s="53"/>
      <c r="K35" s="73"/>
      <c r="L35" s="108"/>
      <c r="M35" s="54"/>
    </row>
    <row r="36" customFormat="1" customHeight="1" spans="1:19">
      <c r="A36" s="63">
        <v>35</v>
      </c>
      <c r="B36" s="51" t="s">
        <v>84</v>
      </c>
      <c r="C36" s="52" t="s">
        <v>74</v>
      </c>
      <c r="D36" s="53" t="s">
        <v>75</v>
      </c>
      <c r="E36" s="53" t="s">
        <v>31</v>
      </c>
      <c r="F36" s="53">
        <v>10</v>
      </c>
      <c r="G36" s="100"/>
      <c r="H36" s="53"/>
      <c r="I36" s="107"/>
      <c r="J36" s="53"/>
      <c r="K36" s="73"/>
      <c r="L36" s="108"/>
      <c r="M36" s="54"/>
    </row>
    <row r="37" customHeight="1" spans="1:19">
      <c r="A37" s="63">
        <v>36</v>
      </c>
      <c r="B37" s="51" t="s">
        <v>85</v>
      </c>
      <c r="C37" s="52" t="s">
        <v>86</v>
      </c>
      <c r="D37" s="53" t="s">
        <v>66</v>
      </c>
      <c r="E37" s="53" t="s">
        <v>31</v>
      </c>
      <c r="F37" s="53">
        <v>20</v>
      </c>
      <c r="G37" s="105"/>
      <c r="H37" s="53" t="s">
        <v>32</v>
      </c>
      <c r="I37" s="107"/>
      <c r="J37" s="53"/>
      <c r="K37" s="104"/>
      <c r="L37" s="108"/>
      <c r="M37" s="54"/>
    </row>
    <row r="38" customHeight="1" spans="1:19">
      <c r="A38" s="63">
        <v>37</v>
      </c>
      <c r="B38" s="51" t="s">
        <v>87</v>
      </c>
      <c r="C38" s="52" t="s">
        <v>86</v>
      </c>
      <c r="D38" s="53" t="s">
        <v>70</v>
      </c>
      <c r="E38" s="53" t="s">
        <v>50</v>
      </c>
      <c r="F38" s="53">
        <v>40</v>
      </c>
      <c r="G38" s="105"/>
      <c r="H38" s="53" t="s">
        <v>67</v>
      </c>
      <c r="I38" s="107"/>
      <c r="J38" s="53"/>
      <c r="K38" s="104"/>
      <c r="L38" s="108"/>
      <c r="M38" s="54"/>
    </row>
    <row r="39" customHeight="1" spans="1:19">
      <c r="A39" s="63">
        <v>38</v>
      </c>
      <c r="B39" s="51" t="s">
        <v>88</v>
      </c>
      <c r="C39" s="52" t="s">
        <v>86</v>
      </c>
      <c r="D39" s="53" t="s">
        <v>70</v>
      </c>
      <c r="E39" s="53" t="s">
        <v>50</v>
      </c>
      <c r="F39" s="53">
        <v>80</v>
      </c>
      <c r="G39" s="105"/>
      <c r="H39" s="53" t="s">
        <v>67</v>
      </c>
      <c r="I39" s="107"/>
      <c r="J39" s="53"/>
      <c r="K39" s="104"/>
      <c r="L39" s="108"/>
      <c r="M39" s="54"/>
    </row>
    <row r="40" customHeight="1" spans="1:19">
      <c r="A40" s="63">
        <v>39</v>
      </c>
      <c r="B40" s="51" t="s">
        <v>89</v>
      </c>
      <c r="C40" s="52" t="s">
        <v>86</v>
      </c>
      <c r="D40" s="53" t="s">
        <v>90</v>
      </c>
      <c r="E40" s="53" t="s">
        <v>31</v>
      </c>
      <c r="F40" s="53">
        <v>120</v>
      </c>
      <c r="G40" s="109"/>
      <c r="H40" s="53" t="s">
        <v>67</v>
      </c>
      <c r="I40" s="107"/>
      <c r="J40" s="53"/>
      <c r="K40" s="110"/>
      <c r="L40" s="108"/>
      <c r="M40" s="54"/>
    </row>
    <row r="41" customHeight="1" spans="1:19">
      <c r="A41" s="63">
        <v>40</v>
      </c>
      <c r="B41" s="51" t="s">
        <v>91</v>
      </c>
      <c r="C41" s="52" t="s">
        <v>86</v>
      </c>
      <c r="D41" s="53" t="s">
        <v>92</v>
      </c>
      <c r="E41" s="53" t="s">
        <v>31</v>
      </c>
      <c r="F41" s="53">
        <v>50</v>
      </c>
      <c r="G41" s="100"/>
      <c r="H41" s="53" t="s">
        <v>67</v>
      </c>
      <c r="I41" s="107"/>
      <c r="J41" s="53"/>
      <c r="K41" s="73"/>
      <c r="L41" s="108"/>
      <c r="M41" s="54"/>
    </row>
    <row r="42" customHeight="1" spans="1:19">
      <c r="A42" s="63">
        <v>41</v>
      </c>
      <c r="B42" s="51" t="s">
        <v>93</v>
      </c>
      <c r="C42" s="52" t="s">
        <v>86</v>
      </c>
      <c r="D42" s="53" t="s">
        <v>75</v>
      </c>
      <c r="E42" s="53" t="s">
        <v>31</v>
      </c>
      <c r="F42" s="53">
        <v>30</v>
      </c>
      <c r="G42" s="100"/>
      <c r="H42" s="53" t="s">
        <v>94</v>
      </c>
      <c r="I42" s="107"/>
      <c r="J42" s="53"/>
      <c r="K42" s="73"/>
      <c r="L42" s="108"/>
      <c r="M42" s="54"/>
    </row>
    <row r="43" customHeight="1" spans="1:19">
      <c r="A43" s="63">
        <v>42</v>
      </c>
      <c r="B43" s="51" t="s">
        <v>95</v>
      </c>
      <c r="C43" s="52" t="s">
        <v>86</v>
      </c>
      <c r="D43" s="53" t="s">
        <v>92</v>
      </c>
      <c r="E43" s="53" t="s">
        <v>31</v>
      </c>
      <c r="F43" s="53">
        <v>40</v>
      </c>
      <c r="G43" s="100"/>
      <c r="H43" s="53" t="s">
        <v>67</v>
      </c>
      <c r="I43" s="107"/>
      <c r="J43" s="53"/>
      <c r="K43" s="111"/>
      <c r="L43" s="108"/>
      <c r="M43" s="54"/>
    </row>
    <row r="44" customHeight="1" spans="1:19">
      <c r="A44" s="63">
        <v>43</v>
      </c>
      <c r="B44" s="51" t="s">
        <v>96</v>
      </c>
      <c r="C44" s="52" t="s">
        <v>86</v>
      </c>
      <c r="D44" s="53" t="s">
        <v>92</v>
      </c>
      <c r="E44" s="53" t="s">
        <v>31</v>
      </c>
      <c r="F44" s="53">
        <v>40</v>
      </c>
      <c r="G44" s="100"/>
      <c r="H44" s="53" t="s">
        <v>67</v>
      </c>
      <c r="I44" s="107"/>
      <c r="J44" s="53"/>
      <c r="K44" s="73"/>
      <c r="L44" s="108"/>
      <c r="M44" s="54"/>
    </row>
    <row r="45" customHeight="1" spans="1:19">
      <c r="A45" s="63">
        <v>44</v>
      </c>
      <c r="B45" s="51" t="s">
        <v>97</v>
      </c>
      <c r="C45" s="52" t="s">
        <v>98</v>
      </c>
      <c r="D45" s="53" t="s">
        <v>99</v>
      </c>
      <c r="E45" s="53" t="s">
        <v>31</v>
      </c>
      <c r="F45" s="53">
        <v>30</v>
      </c>
      <c r="G45" s="100"/>
      <c r="H45" s="53" t="s">
        <v>67</v>
      </c>
      <c r="I45" s="107"/>
      <c r="J45" s="53"/>
      <c r="K45" s="73"/>
      <c r="L45" s="108"/>
      <c r="M45" s="54"/>
    </row>
    <row r="46" customHeight="1" spans="1:19">
      <c r="A46" s="63">
        <v>45</v>
      </c>
      <c r="B46" s="51" t="s">
        <v>97</v>
      </c>
      <c r="C46" s="52" t="s">
        <v>100</v>
      </c>
      <c r="D46" s="53" t="s">
        <v>101</v>
      </c>
      <c r="E46" s="53" t="s">
        <v>31</v>
      </c>
      <c r="F46" s="53">
        <v>40</v>
      </c>
      <c r="G46" s="100" t="str">
        <f>_xlfn.DISPIMG("ID_F7C16B1461344DA28DFB5568B1DF383A",1)</f>
        <v>=DISPIMG("ID_F7C16B1461344DA28DFB5568B1DF383A",1)</v>
      </c>
      <c r="H46" s="53" t="s">
        <v>67</v>
      </c>
      <c r="I46" s="107"/>
      <c r="J46" s="53"/>
      <c r="K46" s="73"/>
      <c r="L46" s="108"/>
      <c r="M46" s="54"/>
    </row>
    <row r="47" customHeight="1" spans="1:19">
      <c r="A47" s="63">
        <v>46</v>
      </c>
      <c r="B47" s="51" t="s">
        <v>102</v>
      </c>
      <c r="C47" s="52" t="s">
        <v>86</v>
      </c>
      <c r="D47" s="53" t="s">
        <v>92</v>
      </c>
      <c r="E47" s="53" t="s">
        <v>31</v>
      </c>
      <c r="F47" s="53">
        <v>40</v>
      </c>
      <c r="G47" s="100"/>
      <c r="H47" s="53" t="s">
        <v>67</v>
      </c>
      <c r="I47" s="107"/>
      <c r="J47" s="53"/>
      <c r="K47" s="73"/>
      <c r="L47" s="108"/>
      <c r="M47" s="54"/>
    </row>
    <row r="48" customHeight="1" spans="1:19">
      <c r="A48" s="63">
        <v>47</v>
      </c>
      <c r="B48" s="51" t="s">
        <v>103</v>
      </c>
      <c r="C48" s="52" t="s">
        <v>86</v>
      </c>
      <c r="D48" s="53" t="s">
        <v>104</v>
      </c>
      <c r="E48" s="53" t="s">
        <v>50</v>
      </c>
      <c r="F48" s="53">
        <v>80</v>
      </c>
      <c r="G48" s="100"/>
      <c r="H48" s="53" t="s">
        <v>67</v>
      </c>
      <c r="I48" s="107"/>
      <c r="J48" s="53"/>
      <c r="K48" s="73"/>
      <c r="L48" s="108"/>
      <c r="M48" s="54"/>
      <c r="S48" s="112"/>
    </row>
    <row r="49" customHeight="1" spans="1:13">
      <c r="A49" s="63">
        <v>48</v>
      </c>
      <c r="B49" s="51" t="s">
        <v>105</v>
      </c>
      <c r="C49" s="52" t="s">
        <v>86</v>
      </c>
      <c r="D49" s="53" t="s">
        <v>104</v>
      </c>
      <c r="E49" s="53" t="s">
        <v>50</v>
      </c>
      <c r="F49" s="53">
        <v>100</v>
      </c>
      <c r="G49" s="100"/>
      <c r="H49" s="53" t="s">
        <v>67</v>
      </c>
      <c r="I49" s="107"/>
      <c r="J49" s="53"/>
      <c r="K49" s="73"/>
      <c r="L49" s="108"/>
      <c r="M49" s="54"/>
    </row>
    <row r="50" customHeight="1" spans="1:13">
      <c r="A50" s="63">
        <v>49</v>
      </c>
      <c r="B50" s="51" t="s">
        <v>106</v>
      </c>
      <c r="C50" s="52" t="s">
        <v>86</v>
      </c>
      <c r="D50" s="53" t="s">
        <v>104</v>
      </c>
      <c r="E50" s="53" t="s">
        <v>50</v>
      </c>
      <c r="F50" s="53">
        <v>100</v>
      </c>
      <c r="G50" s="100"/>
      <c r="H50" s="53" t="s">
        <v>67</v>
      </c>
      <c r="I50" s="107"/>
      <c r="J50" s="53"/>
      <c r="K50" s="73"/>
      <c r="L50" s="108"/>
      <c r="M50" s="54"/>
    </row>
    <row r="51" customFormat="1" customHeight="1" spans="1:13">
      <c r="A51" s="63">
        <v>50</v>
      </c>
      <c r="B51" s="51" t="s">
        <v>107</v>
      </c>
      <c r="C51" s="52" t="s">
        <v>86</v>
      </c>
      <c r="D51" s="53" t="s">
        <v>104</v>
      </c>
      <c r="E51" s="53" t="s">
        <v>50</v>
      </c>
      <c r="F51" s="53">
        <v>100</v>
      </c>
      <c r="G51" s="100"/>
      <c r="H51" s="53"/>
      <c r="I51" s="107"/>
      <c r="J51" s="53"/>
      <c r="K51" s="73"/>
      <c r="L51" s="108"/>
      <c r="M51" s="54"/>
    </row>
    <row r="52" customHeight="1" spans="1:13">
      <c r="A52" s="63">
        <v>51</v>
      </c>
      <c r="B52" s="51" t="s">
        <v>108</v>
      </c>
      <c r="C52" s="52" t="s">
        <v>86</v>
      </c>
      <c r="D52" s="53" t="s">
        <v>104</v>
      </c>
      <c r="E52" s="53" t="s">
        <v>50</v>
      </c>
      <c r="F52" s="53">
        <v>50</v>
      </c>
      <c r="G52" s="100"/>
      <c r="H52" s="53" t="s">
        <v>67</v>
      </c>
      <c r="I52" s="107"/>
      <c r="J52" s="53"/>
      <c r="K52" s="73"/>
      <c r="L52" s="108"/>
      <c r="M52" s="54"/>
    </row>
    <row r="53" customHeight="1" spans="1:13">
      <c r="A53" s="63">
        <v>52</v>
      </c>
      <c r="B53" s="51" t="s">
        <v>109</v>
      </c>
      <c r="C53" s="52" t="s">
        <v>86</v>
      </c>
      <c r="D53" s="53" t="s">
        <v>104</v>
      </c>
      <c r="E53" s="53" t="s">
        <v>50</v>
      </c>
      <c r="F53" s="53">
        <v>50</v>
      </c>
      <c r="G53" s="100"/>
      <c r="H53" s="53" t="s">
        <v>67</v>
      </c>
      <c r="I53" s="107"/>
      <c r="J53" s="53"/>
      <c r="K53" s="73"/>
      <c r="L53" s="108"/>
      <c r="M53" s="54"/>
    </row>
    <row r="54" customHeight="1" spans="1:13">
      <c r="A54" s="63">
        <v>53</v>
      </c>
      <c r="B54" s="51" t="s">
        <v>110</v>
      </c>
      <c r="C54" s="52" t="s">
        <v>86</v>
      </c>
      <c r="D54" s="53" t="s">
        <v>104</v>
      </c>
      <c r="E54" s="53" t="s">
        <v>50</v>
      </c>
      <c r="F54" s="53">
        <v>60</v>
      </c>
      <c r="G54" s="100"/>
      <c r="H54" s="53" t="s">
        <v>67</v>
      </c>
      <c r="I54" s="107"/>
      <c r="J54" s="53"/>
      <c r="K54" s="73"/>
      <c r="L54" s="108"/>
      <c r="M54" s="54"/>
    </row>
    <row r="55" customHeight="1" spans="1:13">
      <c r="A55" s="63">
        <v>54</v>
      </c>
      <c r="B55" s="51" t="s">
        <v>111</v>
      </c>
      <c r="C55" s="52" t="s">
        <v>86</v>
      </c>
      <c r="D55" s="53" t="s">
        <v>104</v>
      </c>
      <c r="E55" s="53" t="s">
        <v>50</v>
      </c>
      <c r="F55" s="53">
        <v>60</v>
      </c>
      <c r="G55" s="100"/>
      <c r="H55" s="53" t="s">
        <v>67</v>
      </c>
      <c r="I55" s="107"/>
      <c r="J55" s="53"/>
      <c r="K55" s="73"/>
      <c r="L55" s="108"/>
      <c r="M55" s="54"/>
    </row>
    <row r="56" customHeight="1" spans="1:13">
      <c r="A56" s="63">
        <v>55</v>
      </c>
      <c r="B56" s="51" t="s">
        <v>112</v>
      </c>
      <c r="C56" s="52" t="s">
        <v>86</v>
      </c>
      <c r="D56" s="53" t="s">
        <v>104</v>
      </c>
      <c r="E56" s="53" t="s">
        <v>50</v>
      </c>
      <c r="F56" s="53">
        <v>50</v>
      </c>
      <c r="G56" s="100"/>
      <c r="H56" s="53" t="s">
        <v>67</v>
      </c>
      <c r="I56" s="107"/>
      <c r="J56" s="53"/>
      <c r="K56" s="73"/>
      <c r="L56" s="108"/>
      <c r="M56" s="54"/>
    </row>
    <row r="57" customHeight="1" spans="1:13">
      <c r="A57" s="63">
        <v>56</v>
      </c>
      <c r="B57" s="51" t="s">
        <v>113</v>
      </c>
      <c r="C57" s="52" t="s">
        <v>86</v>
      </c>
      <c r="D57" s="53" t="s">
        <v>114</v>
      </c>
      <c r="E57" s="53" t="s">
        <v>31</v>
      </c>
      <c r="F57" s="53">
        <v>150</v>
      </c>
      <c r="G57" s="100"/>
      <c r="H57" s="53" t="s">
        <v>67</v>
      </c>
      <c r="I57" s="107"/>
      <c r="J57" s="53"/>
      <c r="K57" s="73"/>
      <c r="L57" s="108"/>
      <c r="M57" s="54"/>
    </row>
    <row r="58" customHeight="1" spans="1:13">
      <c r="A58" s="63">
        <v>57</v>
      </c>
      <c r="B58" s="51" t="s">
        <v>115</v>
      </c>
      <c r="C58" s="52" t="s">
        <v>86</v>
      </c>
      <c r="D58" s="53" t="s">
        <v>75</v>
      </c>
      <c r="E58" s="53" t="s">
        <v>31</v>
      </c>
      <c r="F58" s="53">
        <v>10</v>
      </c>
      <c r="G58" s="100"/>
      <c r="H58" s="53" t="s">
        <v>67</v>
      </c>
      <c r="I58" s="107"/>
      <c r="J58" s="53"/>
      <c r="K58" s="73"/>
      <c r="L58" s="108"/>
      <c r="M58" s="54"/>
    </row>
    <row r="59" customHeight="1" spans="1:13">
      <c r="A59" s="63">
        <v>58</v>
      </c>
      <c r="B59" s="51" t="s">
        <v>116</v>
      </c>
      <c r="C59" s="52" t="s">
        <v>117</v>
      </c>
      <c r="D59" s="53" t="s">
        <v>66</v>
      </c>
      <c r="E59" s="53" t="s">
        <v>31</v>
      </c>
      <c r="F59" s="53">
        <v>30</v>
      </c>
      <c r="G59" s="105"/>
      <c r="H59" s="53" t="s">
        <v>32</v>
      </c>
      <c r="I59" s="107"/>
      <c r="J59" s="53"/>
      <c r="K59" s="104"/>
      <c r="L59" s="108"/>
      <c r="M59" s="54"/>
    </row>
    <row r="60" customHeight="1" spans="1:13">
      <c r="A60" s="63">
        <v>59</v>
      </c>
      <c r="B60" s="51" t="s">
        <v>118</v>
      </c>
      <c r="C60" s="52" t="s">
        <v>117</v>
      </c>
      <c r="D60" s="53" t="s">
        <v>66</v>
      </c>
      <c r="E60" s="53" t="s">
        <v>31</v>
      </c>
      <c r="F60" s="53">
        <v>20</v>
      </c>
      <c r="G60" s="105"/>
      <c r="H60" s="53" t="s">
        <v>32</v>
      </c>
      <c r="I60" s="107"/>
      <c r="J60" s="53"/>
      <c r="K60" s="104"/>
      <c r="L60" s="108"/>
      <c r="M60" s="54"/>
    </row>
    <row r="61" customHeight="1" spans="1:13">
      <c r="A61" s="63">
        <v>60</v>
      </c>
      <c r="B61" s="51" t="s">
        <v>119</v>
      </c>
      <c r="C61" s="52" t="s">
        <v>117</v>
      </c>
      <c r="D61" s="53" t="s">
        <v>66</v>
      </c>
      <c r="E61" s="53" t="s">
        <v>31</v>
      </c>
      <c r="F61" s="53">
        <v>20</v>
      </c>
      <c r="G61" s="105"/>
      <c r="H61" s="53" t="s">
        <v>32</v>
      </c>
      <c r="I61" s="107"/>
      <c r="J61" s="53"/>
      <c r="K61" s="104"/>
      <c r="L61" s="108"/>
      <c r="M61" s="54"/>
    </row>
    <row r="62" customHeight="1" spans="1:13">
      <c r="A62" s="63">
        <v>61</v>
      </c>
      <c r="B62" s="51" t="s">
        <v>120</v>
      </c>
      <c r="C62" s="52" t="s">
        <v>117</v>
      </c>
      <c r="D62" s="53" t="s">
        <v>66</v>
      </c>
      <c r="E62" s="53" t="s">
        <v>31</v>
      </c>
      <c r="F62" s="53">
        <v>20</v>
      </c>
      <c r="G62" s="105"/>
      <c r="H62" s="53" t="s">
        <v>32</v>
      </c>
      <c r="I62" s="107"/>
      <c r="J62" s="53"/>
      <c r="K62" s="104"/>
      <c r="L62" s="108"/>
      <c r="M62" s="54"/>
    </row>
    <row r="63" customHeight="1" spans="1:13">
      <c r="A63" s="63">
        <v>62</v>
      </c>
      <c r="B63" s="51" t="s">
        <v>121</v>
      </c>
      <c r="C63" s="52" t="s">
        <v>117</v>
      </c>
      <c r="D63" s="53" t="s">
        <v>66</v>
      </c>
      <c r="E63" s="53" t="s">
        <v>31</v>
      </c>
      <c r="F63" s="53">
        <v>20</v>
      </c>
      <c r="G63" s="105"/>
      <c r="H63" s="53" t="s">
        <v>32</v>
      </c>
      <c r="I63" s="107"/>
      <c r="J63" s="53"/>
      <c r="K63" s="104"/>
      <c r="L63" s="108"/>
      <c r="M63" s="54"/>
    </row>
    <row r="64" customHeight="1" spans="1:13">
      <c r="A64" s="63">
        <v>63</v>
      </c>
      <c r="B64" s="51" t="s">
        <v>122</v>
      </c>
      <c r="C64" s="52" t="s">
        <v>117</v>
      </c>
      <c r="D64" s="53" t="s">
        <v>66</v>
      </c>
      <c r="E64" s="53" t="s">
        <v>31</v>
      </c>
      <c r="F64" s="53">
        <v>20</v>
      </c>
      <c r="G64" s="105"/>
      <c r="H64" s="53" t="s">
        <v>32</v>
      </c>
      <c r="I64" s="107"/>
      <c r="J64" s="53"/>
      <c r="K64" s="104"/>
      <c r="L64" s="108"/>
      <c r="M64" s="54"/>
    </row>
    <row r="65" customHeight="1" spans="1:20">
      <c r="A65" s="63">
        <v>64</v>
      </c>
      <c r="B65" s="51" t="s">
        <v>123</v>
      </c>
      <c r="C65" s="52" t="s">
        <v>117</v>
      </c>
      <c r="D65" s="53" t="s">
        <v>66</v>
      </c>
      <c r="E65" s="53" t="s">
        <v>31</v>
      </c>
      <c r="F65" s="53">
        <v>15</v>
      </c>
      <c r="G65" s="105"/>
      <c r="H65" s="53" t="s">
        <v>32</v>
      </c>
      <c r="I65" s="107"/>
      <c r="J65" s="53"/>
      <c r="K65" s="104"/>
      <c r="L65" s="108"/>
      <c r="M65" s="54"/>
    </row>
    <row r="66" customHeight="1" spans="1:20">
      <c r="A66" s="63">
        <v>65</v>
      </c>
      <c r="B66" s="51" t="s">
        <v>124</v>
      </c>
      <c r="C66" s="52" t="s">
        <v>117</v>
      </c>
      <c r="D66" s="53" t="s">
        <v>66</v>
      </c>
      <c r="E66" s="53" t="s">
        <v>31</v>
      </c>
      <c r="F66" s="53">
        <v>15</v>
      </c>
      <c r="G66" s="105"/>
      <c r="H66" s="53" t="s">
        <v>32</v>
      </c>
      <c r="I66" s="107"/>
      <c r="J66" s="53"/>
      <c r="K66" s="104"/>
      <c r="L66" s="108"/>
      <c r="M66" s="54"/>
    </row>
    <row r="67" customHeight="1" spans="1:20">
      <c r="A67" s="63">
        <v>66</v>
      </c>
      <c r="B67" s="51" t="s">
        <v>125</v>
      </c>
      <c r="C67" s="52" t="s">
        <v>117</v>
      </c>
      <c r="D67" s="53" t="s">
        <v>70</v>
      </c>
      <c r="E67" s="53" t="s">
        <v>50</v>
      </c>
      <c r="F67" s="53">
        <v>100</v>
      </c>
      <c r="G67" s="105"/>
      <c r="H67" s="53" t="s">
        <v>67</v>
      </c>
      <c r="I67" s="107"/>
      <c r="J67" s="53"/>
      <c r="K67" s="104"/>
      <c r="L67" s="108"/>
      <c r="M67" s="54"/>
    </row>
    <row r="68" customHeight="1" spans="1:20">
      <c r="A68" s="63">
        <v>67</v>
      </c>
      <c r="B68" s="51" t="s">
        <v>126</v>
      </c>
      <c r="C68" s="52" t="s">
        <v>117</v>
      </c>
      <c r="D68" s="53" t="s">
        <v>70</v>
      </c>
      <c r="E68" s="53" t="s">
        <v>50</v>
      </c>
      <c r="F68" s="53">
        <v>30</v>
      </c>
      <c r="G68" s="105"/>
      <c r="H68" s="53" t="s">
        <v>67</v>
      </c>
      <c r="I68" s="107"/>
      <c r="J68" s="53"/>
      <c r="K68" s="104"/>
      <c r="L68" s="108"/>
      <c r="M68" s="54"/>
    </row>
    <row r="69" customFormat="1" customHeight="1" spans="1:20">
      <c r="A69" s="63">
        <v>68</v>
      </c>
      <c r="B69" s="51" t="s">
        <v>127</v>
      </c>
      <c r="C69" s="52"/>
      <c r="D69" s="53" t="s">
        <v>128</v>
      </c>
      <c r="E69" s="53" t="s">
        <v>129</v>
      </c>
      <c r="F69" s="53">
        <v>50</v>
      </c>
      <c r="G69" s="105"/>
      <c r="H69" s="53"/>
      <c r="I69" s="107"/>
      <c r="J69" s="53"/>
      <c r="K69" s="104"/>
      <c r="L69" s="108"/>
      <c r="M69" s="54"/>
    </row>
    <row r="70" s="94" customFormat="1" customHeight="1" spans="1:20">
      <c r="A70" s="63">
        <v>69</v>
      </c>
      <c r="B70" s="51" t="s">
        <v>130</v>
      </c>
      <c r="C70" s="52"/>
      <c r="D70" s="82" t="s">
        <v>131</v>
      </c>
      <c r="E70" s="53" t="s">
        <v>39</v>
      </c>
      <c r="F70" s="53">
        <v>100</v>
      </c>
      <c r="G70" s="100"/>
      <c r="H70" s="53" t="str">
        <f>_xlfn.DISPIMG("ID_72B8E9102C3140B58F63E5D44C0D37B4",1)</f>
        <v>=DISPIMG("ID_72B8E9102C3140B58F63E5D44C0D37B4",1)</v>
      </c>
      <c r="I70" s="107"/>
      <c r="J70" s="53"/>
      <c r="K70" s="73"/>
      <c r="L70" s="108"/>
      <c r="M70" s="54"/>
      <c r="O70" s="113"/>
      <c r="P70" s="113"/>
      <c r="Q70" s="113"/>
      <c r="R70" s="113"/>
      <c r="S70" s="113"/>
      <c r="T70" s="113"/>
    </row>
    <row r="71" customFormat="1" customHeight="1" spans="1:20">
      <c r="A71" s="63">
        <v>70</v>
      </c>
      <c r="B71" s="51" t="s">
        <v>132</v>
      </c>
      <c r="C71" s="52" t="s">
        <v>133</v>
      </c>
      <c r="D71" s="53" t="s">
        <v>134</v>
      </c>
      <c r="E71" s="53" t="s">
        <v>31</v>
      </c>
      <c r="F71" s="53">
        <v>20</v>
      </c>
      <c r="G71" s="100" t="str">
        <f>_xlfn.DISPIMG("ID_111820FC9FC74E50B152A1107C5D51A2",1)</f>
        <v>=DISPIMG("ID_111820FC9FC74E50B152A1107C5D51A2",1)</v>
      </c>
      <c r="H71" s="53"/>
      <c r="I71" s="107"/>
      <c r="J71" s="53"/>
      <c r="K71" s="73"/>
      <c r="L71" s="108"/>
      <c r="M71" s="54"/>
    </row>
    <row r="72" customFormat="1" customHeight="1" spans="1:20">
      <c r="A72" s="63">
        <v>71</v>
      </c>
      <c r="B72" s="51" t="s">
        <v>135</v>
      </c>
      <c r="C72" s="52" t="s">
        <v>136</v>
      </c>
      <c r="D72" s="53" t="s">
        <v>134</v>
      </c>
      <c r="E72" s="53" t="s">
        <v>31</v>
      </c>
      <c r="F72" s="53">
        <v>20</v>
      </c>
      <c r="G72" s="100" t="str">
        <f>_xlfn.DISPIMG("ID_A936C3EBA1F54BECBF1D4C01D0EA7936",1)</f>
        <v>=DISPIMG("ID_A936C3EBA1F54BECBF1D4C01D0EA7936",1)</v>
      </c>
      <c r="H72" s="53"/>
      <c r="I72" s="107"/>
      <c r="J72" s="53"/>
      <c r="K72" s="73"/>
      <c r="L72" s="108"/>
      <c r="M72" s="54"/>
    </row>
    <row r="73" customFormat="1" customHeight="1" spans="1:20">
      <c r="A73" s="63">
        <v>72</v>
      </c>
      <c r="B73" s="51" t="s">
        <v>137</v>
      </c>
      <c r="C73" s="52" t="s">
        <v>133</v>
      </c>
      <c r="D73" s="53" t="s">
        <v>134</v>
      </c>
      <c r="E73" s="53" t="s">
        <v>31</v>
      </c>
      <c r="F73" s="53">
        <v>20</v>
      </c>
      <c r="G73" s="100" t="str">
        <f>_xlfn.DISPIMG("ID_741B3AF242724EB1989EF8BB8068F28F",1)</f>
        <v>=DISPIMG("ID_741B3AF242724EB1989EF8BB8068F28F",1)</v>
      </c>
      <c r="H73" s="53"/>
      <c r="I73" s="107"/>
      <c r="J73" s="53"/>
      <c r="K73" s="73"/>
      <c r="L73" s="108"/>
      <c r="M73" s="54"/>
    </row>
    <row r="74" customFormat="1" customHeight="1" spans="1:20">
      <c r="A74" s="63">
        <v>73</v>
      </c>
      <c r="B74" s="51" t="s">
        <v>138</v>
      </c>
      <c r="C74" s="52" t="s">
        <v>133</v>
      </c>
      <c r="D74" s="53" t="s">
        <v>134</v>
      </c>
      <c r="E74" s="53" t="s">
        <v>31</v>
      </c>
      <c r="F74" s="53">
        <v>20</v>
      </c>
      <c r="G74" s="100" t="str">
        <f>_xlfn.DISPIMG("ID_9D6BEEA58607489099FC6E473554D472",1)</f>
        <v>=DISPIMG("ID_9D6BEEA58607489099FC6E473554D472",1)</v>
      </c>
      <c r="H74" s="53"/>
      <c r="I74" s="107"/>
      <c r="J74" s="53"/>
      <c r="K74" s="73" t="s">
        <v>139</v>
      </c>
      <c r="L74" s="73"/>
      <c r="M74" s="54"/>
    </row>
    <row r="75" customFormat="1" customHeight="1" spans="1:20">
      <c r="A75" s="63">
        <v>74</v>
      </c>
      <c r="B75" s="51" t="s">
        <v>140</v>
      </c>
      <c r="C75" s="52" t="s">
        <v>133</v>
      </c>
      <c r="D75" s="53" t="s">
        <v>134</v>
      </c>
      <c r="E75" s="53" t="s">
        <v>31</v>
      </c>
      <c r="F75" s="53">
        <v>20</v>
      </c>
      <c r="G75" s="100" t="str">
        <f>_xlfn.DISPIMG("ID_A570C5B0AF9347A6923EB743F3FEC30B",1)</f>
        <v>=DISPIMG("ID_A570C5B0AF9347A6923EB743F3FEC30B",1)</v>
      </c>
      <c r="H75" s="53"/>
      <c r="I75" s="107"/>
      <c r="J75" s="53"/>
      <c r="K75" s="73"/>
      <c r="L75" s="73"/>
      <c r="M75" s="54"/>
    </row>
    <row r="76" customFormat="1" customHeight="1" spans="1:20">
      <c r="A76" s="63">
        <v>75</v>
      </c>
      <c r="B76" s="51" t="s">
        <v>141</v>
      </c>
      <c r="C76" s="52" t="s">
        <v>133</v>
      </c>
      <c r="D76" s="53" t="s">
        <v>134</v>
      </c>
      <c r="E76" s="53" t="s">
        <v>31</v>
      </c>
      <c r="F76" s="53">
        <v>20</v>
      </c>
      <c r="G76" s="100" t="str">
        <f>_xlfn.DISPIMG("ID_5DFA36DCDA8741BF8829EF3C5D70BA1B",1)</f>
        <v>=DISPIMG("ID_5DFA36DCDA8741BF8829EF3C5D70BA1B",1)</v>
      </c>
      <c r="H76" s="53"/>
      <c r="I76" s="107"/>
      <c r="J76" s="53"/>
      <c r="K76" s="73"/>
      <c r="L76" s="73"/>
      <c r="M76" s="54"/>
    </row>
    <row r="77" customFormat="1" customHeight="1" spans="1:20">
      <c r="A77" s="63">
        <v>76</v>
      </c>
      <c r="B77" s="51" t="s">
        <v>142</v>
      </c>
      <c r="C77" s="52" t="s">
        <v>133</v>
      </c>
      <c r="D77" s="53" t="s">
        <v>134</v>
      </c>
      <c r="E77" s="53" t="s">
        <v>31</v>
      </c>
      <c r="F77" s="53">
        <v>20</v>
      </c>
      <c r="G77" s="100" t="str">
        <f>_xlfn.DISPIMG("ID_92EFF6E0631740D1BBBF59052D48F508",1)</f>
        <v>=DISPIMG("ID_92EFF6E0631740D1BBBF59052D48F508",1)</v>
      </c>
      <c r="H77" s="53"/>
      <c r="I77" s="107"/>
      <c r="J77" s="53"/>
      <c r="K77" s="73"/>
      <c r="L77" s="73"/>
      <c r="M77" s="54"/>
    </row>
    <row r="78" customFormat="1" customHeight="1" spans="1:20">
      <c r="A78" s="63">
        <v>77</v>
      </c>
      <c r="B78" s="51" t="s">
        <v>143</v>
      </c>
      <c r="C78" s="52" t="s">
        <v>133</v>
      </c>
      <c r="D78" s="53" t="s">
        <v>134</v>
      </c>
      <c r="E78" s="53" t="s">
        <v>31</v>
      </c>
      <c r="F78" s="53">
        <v>20</v>
      </c>
      <c r="G78" s="100" t="str">
        <f>_xlfn.DISPIMG("ID_437376339C0C48C5834866697A05A958",1)</f>
        <v>=DISPIMG("ID_437376339C0C48C5834866697A05A958",1)</v>
      </c>
      <c r="H78" s="53"/>
      <c r="I78" s="107"/>
      <c r="J78" s="53"/>
      <c r="K78" s="73"/>
      <c r="L78" s="73"/>
      <c r="M78" s="54"/>
    </row>
    <row r="79" customFormat="1" customHeight="1" spans="1:20">
      <c r="A79" s="63">
        <v>78</v>
      </c>
      <c r="B79" s="51" t="s">
        <v>144</v>
      </c>
      <c r="C79" s="52" t="s">
        <v>133</v>
      </c>
      <c r="D79" s="53" t="s">
        <v>134</v>
      </c>
      <c r="E79" s="53" t="s">
        <v>31</v>
      </c>
      <c r="F79" s="53">
        <v>20</v>
      </c>
      <c r="G79" s="100" t="str">
        <f>_xlfn.DISPIMG("ID_85273E32D1B94EE0AE5EC3B87EA90262",1)</f>
        <v>=DISPIMG("ID_85273E32D1B94EE0AE5EC3B87EA90262",1)</v>
      </c>
      <c r="H79" s="53"/>
      <c r="I79" s="107"/>
      <c r="J79" s="53"/>
      <c r="K79" s="73"/>
      <c r="L79" s="73"/>
      <c r="M79" s="54"/>
    </row>
    <row r="80" customFormat="1" customHeight="1" spans="1:20">
      <c r="A80" s="63">
        <v>79</v>
      </c>
      <c r="B80" s="51" t="s">
        <v>145</v>
      </c>
      <c r="C80" s="52" t="s">
        <v>133</v>
      </c>
      <c r="D80" s="53" t="s">
        <v>134</v>
      </c>
      <c r="E80" s="53" t="s">
        <v>31</v>
      </c>
      <c r="F80" s="53">
        <v>20</v>
      </c>
      <c r="G80" s="100" t="str">
        <f>_xlfn.DISPIMG("ID_B0378C085CE6439B9525780DFAA18288",1)</f>
        <v>=DISPIMG("ID_B0378C085CE6439B9525780DFAA18288",1)</v>
      </c>
      <c r="H80" s="53"/>
      <c r="I80" s="107"/>
      <c r="J80" s="53"/>
      <c r="K80" s="74"/>
      <c r="L80" s="74"/>
      <c r="M80" s="99"/>
    </row>
    <row r="81" customFormat="1" customHeight="1" spans="1:13">
      <c r="A81" s="63">
        <v>80</v>
      </c>
      <c r="B81" s="51" t="s">
        <v>146</v>
      </c>
      <c r="C81" s="52" t="s">
        <v>133</v>
      </c>
      <c r="D81" s="53" t="s">
        <v>134</v>
      </c>
      <c r="E81" s="53" t="s">
        <v>31</v>
      </c>
      <c r="F81" s="53">
        <v>20</v>
      </c>
      <c r="G81" s="100" t="str">
        <f>_xlfn.DISPIMG("ID_3B6E0699F49C418D90220C7692CB0911",1)</f>
        <v>=DISPIMG("ID_3B6E0699F49C418D90220C7692CB0911",1)</v>
      </c>
      <c r="H81" s="53"/>
      <c r="I81" s="107"/>
      <c r="J81" s="53"/>
      <c r="K81" s="74"/>
      <c r="L81" s="74"/>
      <c r="M81" s="99"/>
    </row>
    <row r="82" customFormat="1" customHeight="1" spans="1:13">
      <c r="A82" s="63">
        <v>81</v>
      </c>
      <c r="B82" s="51" t="s">
        <v>147</v>
      </c>
      <c r="C82" s="52" t="s">
        <v>133</v>
      </c>
      <c r="D82" s="53" t="s">
        <v>134</v>
      </c>
      <c r="E82" s="53" t="s">
        <v>31</v>
      </c>
      <c r="F82" s="53">
        <v>20</v>
      </c>
      <c r="G82" s="100" t="str">
        <f>_xlfn.DISPIMG("ID_E6F8136962704A1EB18ADC37A8E4CB11",1)</f>
        <v>=DISPIMG("ID_E6F8136962704A1EB18ADC37A8E4CB11",1)</v>
      </c>
      <c r="H82" s="53"/>
      <c r="I82" s="107"/>
      <c r="J82" s="53"/>
      <c r="K82" s="74"/>
      <c r="L82" s="74"/>
      <c r="M82" s="99"/>
    </row>
    <row r="83" customFormat="1" customHeight="1" spans="1:13">
      <c r="A83" s="63">
        <v>82</v>
      </c>
      <c r="B83" s="51" t="s">
        <v>148</v>
      </c>
      <c r="C83" s="52" t="s">
        <v>133</v>
      </c>
      <c r="D83" s="53" t="s">
        <v>134</v>
      </c>
      <c r="E83" s="53" t="s">
        <v>31</v>
      </c>
      <c r="F83" s="53">
        <v>10</v>
      </c>
      <c r="G83" s="100" t="str">
        <f>_xlfn.DISPIMG("ID_3A29451365C34D1CB5A972E945B51840",1)</f>
        <v>=DISPIMG("ID_3A29451365C34D1CB5A972E945B51840",1)</v>
      </c>
      <c r="H83" s="53"/>
      <c r="I83" s="107"/>
      <c r="J83" s="53"/>
      <c r="K83" s="74"/>
      <c r="L83" s="74"/>
      <c r="M83" s="99"/>
    </row>
    <row r="84" customFormat="1" customHeight="1" spans="1:13">
      <c r="A84" s="63">
        <v>83</v>
      </c>
      <c r="B84" s="51" t="s">
        <v>149</v>
      </c>
      <c r="C84" s="52" t="s">
        <v>133</v>
      </c>
      <c r="D84" s="53" t="s">
        <v>134</v>
      </c>
      <c r="E84" s="53" t="s">
        <v>31</v>
      </c>
      <c r="F84" s="53">
        <v>10</v>
      </c>
      <c r="G84" s="100" t="str">
        <f>_xlfn.DISPIMG("ID_862F0F0F05484BCA92B1092C3536C8EC",1)</f>
        <v>=DISPIMG("ID_862F0F0F05484BCA92B1092C3536C8EC",1)</v>
      </c>
      <c r="H84" s="53"/>
      <c r="I84" s="107"/>
      <c r="J84" s="53"/>
      <c r="K84" s="74"/>
      <c r="L84" s="74"/>
      <c r="M84" s="99"/>
    </row>
    <row r="85" customFormat="1" customHeight="1" spans="1:13">
      <c r="A85" s="63">
        <v>84</v>
      </c>
      <c r="B85" s="51" t="s">
        <v>150</v>
      </c>
      <c r="C85" s="52" t="s">
        <v>133</v>
      </c>
      <c r="D85" s="53" t="s">
        <v>134</v>
      </c>
      <c r="E85" s="53" t="s">
        <v>31</v>
      </c>
      <c r="F85" s="53">
        <v>10</v>
      </c>
      <c r="G85" s="100" t="str">
        <f>_xlfn.DISPIMG("ID_1F4F3D752E914DA6BB7E7DE60BD31BA8",1)</f>
        <v>=DISPIMG("ID_1F4F3D752E914DA6BB7E7DE60BD31BA8",1)</v>
      </c>
      <c r="H85" s="53"/>
      <c r="I85" s="107"/>
      <c r="J85" s="53"/>
      <c r="K85" s="74"/>
      <c r="L85" s="74"/>
      <c r="M85" s="99"/>
    </row>
    <row r="86" customFormat="1" customHeight="1" spans="1:13">
      <c r="A86" s="63">
        <v>85</v>
      </c>
      <c r="B86" s="51" t="s">
        <v>151</v>
      </c>
      <c r="C86" s="52" t="s">
        <v>133</v>
      </c>
      <c r="D86" s="53" t="s">
        <v>134</v>
      </c>
      <c r="E86" s="53" t="s">
        <v>31</v>
      </c>
      <c r="F86" s="53">
        <v>10</v>
      </c>
      <c r="G86" s="100" t="str">
        <f>_xlfn.DISPIMG("ID_F028E8AA6C5D47EBAC5A4D1F7223DBDE",1)</f>
        <v>=DISPIMG("ID_F028E8AA6C5D47EBAC5A4D1F7223DBDE",1)</v>
      </c>
      <c r="H86" s="53"/>
      <c r="I86" s="107"/>
      <c r="J86" s="53"/>
      <c r="K86" s="74"/>
      <c r="L86" s="74"/>
      <c r="M86" s="99"/>
    </row>
    <row r="87" customFormat="1" customHeight="1" spans="1:13">
      <c r="A87" s="63">
        <v>86</v>
      </c>
      <c r="B87" s="51" t="s">
        <v>152</v>
      </c>
      <c r="C87" s="52" t="s">
        <v>133</v>
      </c>
      <c r="D87" s="53" t="s">
        <v>134</v>
      </c>
      <c r="E87" s="53" t="s">
        <v>31</v>
      </c>
      <c r="F87" s="53">
        <v>10</v>
      </c>
      <c r="G87" s="100" t="str">
        <f>_xlfn.DISPIMG("ID_3243BF6F4DC7452DAC6B4A7EF157595B",1)</f>
        <v>=DISPIMG("ID_3243BF6F4DC7452DAC6B4A7EF157595B",1)</v>
      </c>
      <c r="H87" s="53"/>
      <c r="I87" s="107"/>
      <c r="J87" s="53"/>
      <c r="K87" s="74"/>
      <c r="L87" s="74"/>
      <c r="M87" s="99"/>
    </row>
    <row r="88" customFormat="1" customHeight="1" spans="1:13">
      <c r="A88" s="63">
        <v>87</v>
      </c>
      <c r="B88" s="51" t="s">
        <v>153</v>
      </c>
      <c r="C88" s="52" t="s">
        <v>133</v>
      </c>
      <c r="D88" s="53" t="s">
        <v>134</v>
      </c>
      <c r="E88" s="53" t="s">
        <v>31</v>
      </c>
      <c r="F88" s="53">
        <v>10</v>
      </c>
      <c r="G88" s="100" t="str">
        <f>_xlfn.DISPIMG("ID_FBFF9D0282404E6980D6E6D5EB5001FC",1)</f>
        <v>=DISPIMG("ID_FBFF9D0282404E6980D6E6D5EB5001FC",1)</v>
      </c>
      <c r="H88" s="53"/>
      <c r="I88" s="107"/>
      <c r="J88" s="53"/>
      <c r="K88" s="74"/>
      <c r="L88" s="74"/>
      <c r="M88" s="99"/>
    </row>
    <row r="89" customFormat="1" customHeight="1" spans="1:13">
      <c r="A89" s="63">
        <v>88</v>
      </c>
      <c r="B89" s="51" t="s">
        <v>154</v>
      </c>
      <c r="C89" s="52" t="s">
        <v>133</v>
      </c>
      <c r="D89" s="53" t="s">
        <v>134</v>
      </c>
      <c r="E89" s="53" t="s">
        <v>31</v>
      </c>
      <c r="F89" s="53">
        <v>10</v>
      </c>
      <c r="G89" s="100" t="str">
        <f>_xlfn.DISPIMG("ID_52BF9C9BE1BE4314A1C4D0F7ABB0E857",1)</f>
        <v>=DISPIMG("ID_52BF9C9BE1BE4314A1C4D0F7ABB0E857",1)</v>
      </c>
      <c r="H89" s="53"/>
      <c r="I89" s="107"/>
      <c r="J89" s="53"/>
      <c r="K89" s="74"/>
      <c r="L89" s="74"/>
      <c r="M89" s="99"/>
    </row>
    <row r="90" customFormat="1" customHeight="1" spans="1:13">
      <c r="A90" s="63">
        <v>89</v>
      </c>
      <c r="B90" s="51" t="s">
        <v>155</v>
      </c>
      <c r="C90" s="52" t="s">
        <v>133</v>
      </c>
      <c r="D90" s="53" t="s">
        <v>134</v>
      </c>
      <c r="E90" s="53" t="s">
        <v>31</v>
      </c>
      <c r="F90" s="53">
        <v>10</v>
      </c>
      <c r="G90" s="100" t="str">
        <f>_xlfn.DISPIMG("ID_B4CD754EFAF749F99B26F5E3B4CD1565",1)</f>
        <v>=DISPIMG("ID_B4CD754EFAF749F99B26F5E3B4CD1565",1)</v>
      </c>
      <c r="H90" s="53"/>
      <c r="I90" s="107"/>
      <c r="J90" s="53"/>
      <c r="K90" s="74"/>
      <c r="L90" s="74"/>
      <c r="M90" s="99"/>
    </row>
    <row r="91" customFormat="1" customHeight="1" spans="1:13">
      <c r="A91" s="63">
        <v>90</v>
      </c>
      <c r="B91" s="51" t="s">
        <v>156</v>
      </c>
      <c r="C91" s="52" t="s">
        <v>133</v>
      </c>
      <c r="D91" s="53" t="s">
        <v>157</v>
      </c>
      <c r="E91" s="53" t="s">
        <v>31</v>
      </c>
      <c r="F91" s="53">
        <v>100</v>
      </c>
      <c r="G91" s="114"/>
      <c r="H91" s="53"/>
      <c r="I91" s="107"/>
      <c r="J91" s="53"/>
      <c r="K91" s="74"/>
      <c r="L91" s="74"/>
      <c r="M91" s="99"/>
    </row>
    <row r="92" customHeight="1" spans="1:13">
      <c r="A92" s="63">
        <v>91</v>
      </c>
      <c r="B92" s="51" t="s">
        <v>158</v>
      </c>
      <c r="C92" s="52" t="s">
        <v>48</v>
      </c>
      <c r="D92" s="53" t="s">
        <v>159</v>
      </c>
      <c r="E92" s="53" t="s">
        <v>31</v>
      </c>
      <c r="F92" s="53">
        <v>60</v>
      </c>
      <c r="G92" s="114"/>
      <c r="H92" s="53" t="s">
        <v>67</v>
      </c>
      <c r="I92" s="107"/>
      <c r="J92" s="53"/>
      <c r="K92" s="74"/>
      <c r="L92" s="74"/>
      <c r="M92" s="99"/>
    </row>
    <row r="93" customFormat="1" customHeight="1" spans="1:13">
      <c r="A93" s="63">
        <v>92</v>
      </c>
      <c r="B93" s="51" t="s">
        <v>160</v>
      </c>
      <c r="C93" s="52" t="s">
        <v>48</v>
      </c>
      <c r="D93" s="53" t="s">
        <v>70</v>
      </c>
      <c r="E93" s="53" t="s">
        <v>31</v>
      </c>
      <c r="F93" s="53">
        <v>60</v>
      </c>
      <c r="G93" s="114"/>
      <c r="H93" s="53"/>
      <c r="I93" s="107"/>
      <c r="J93" s="53"/>
      <c r="K93" s="74"/>
      <c r="L93" s="74"/>
      <c r="M93" s="99"/>
    </row>
    <row r="94" customFormat="1" customHeight="1" spans="1:13">
      <c r="A94" s="63">
        <v>93</v>
      </c>
      <c r="B94" s="51" t="s">
        <v>161</v>
      </c>
      <c r="C94" s="52" t="s">
        <v>48</v>
      </c>
      <c r="D94" s="53" t="s">
        <v>162</v>
      </c>
      <c r="E94" s="53" t="s">
        <v>31</v>
      </c>
      <c r="F94" s="53">
        <v>80</v>
      </c>
      <c r="G94" s="114"/>
      <c r="H94" s="53"/>
      <c r="I94" s="107"/>
      <c r="J94" s="53"/>
      <c r="K94" s="74"/>
      <c r="L94" s="74"/>
      <c r="M94" s="99"/>
    </row>
    <row r="95" customFormat="1" customHeight="1" spans="1:13">
      <c r="A95" s="63">
        <v>94</v>
      </c>
      <c r="B95" s="51" t="s">
        <v>163</v>
      </c>
      <c r="C95" s="52" t="s">
        <v>164</v>
      </c>
      <c r="D95" s="53" t="s">
        <v>165</v>
      </c>
      <c r="E95" s="53" t="s">
        <v>31</v>
      </c>
      <c r="F95" s="53">
        <v>100</v>
      </c>
      <c r="G95" s="114"/>
      <c r="H95" s="53"/>
      <c r="I95" s="107"/>
      <c r="J95" s="53"/>
      <c r="K95" s="74"/>
      <c r="L95" s="74"/>
      <c r="M95" s="99"/>
    </row>
    <row r="96" customFormat="1" customHeight="1" spans="1:13">
      <c r="A96" s="63">
        <v>95</v>
      </c>
      <c r="B96" s="51" t="s">
        <v>166</v>
      </c>
      <c r="C96" s="52" t="s">
        <v>167</v>
      </c>
      <c r="D96" s="53" t="s">
        <v>168</v>
      </c>
      <c r="E96" s="53" t="s">
        <v>50</v>
      </c>
      <c r="F96" s="53">
        <v>1000</v>
      </c>
      <c r="G96" s="114"/>
      <c r="H96" s="53"/>
      <c r="I96" s="107"/>
      <c r="J96" s="53"/>
      <c r="K96" s="74"/>
      <c r="L96" s="74"/>
      <c r="M96" s="99"/>
    </row>
    <row r="97" customHeight="1" spans="1:13">
      <c r="A97" s="63">
        <v>96</v>
      </c>
      <c r="B97" s="51" t="s">
        <v>169</v>
      </c>
      <c r="C97" s="52" t="s">
        <v>170</v>
      </c>
      <c r="D97" s="53" t="s">
        <v>70</v>
      </c>
      <c r="E97" s="53" t="s">
        <v>129</v>
      </c>
      <c r="F97" s="53">
        <v>20</v>
      </c>
      <c r="G97" s="114"/>
      <c r="H97" s="53" t="s">
        <v>32</v>
      </c>
      <c r="I97" s="107"/>
      <c r="J97" s="53"/>
      <c r="K97" s="74"/>
      <c r="L97" s="74"/>
      <c r="M97" s="99"/>
    </row>
    <row r="98" customFormat="1" customHeight="1" spans="1:13">
      <c r="A98" s="63">
        <v>97</v>
      </c>
      <c r="B98" s="51" t="s">
        <v>171</v>
      </c>
      <c r="C98" s="52" t="s">
        <v>45</v>
      </c>
      <c r="D98" s="53" t="s">
        <v>46</v>
      </c>
      <c r="E98" s="53" t="s">
        <v>31</v>
      </c>
      <c r="F98" s="53">
        <v>200</v>
      </c>
      <c r="G98" s="100"/>
      <c r="H98" s="53"/>
      <c r="I98" s="101"/>
      <c r="J98" s="102"/>
      <c r="K98" s="103"/>
      <c r="L98" s="73"/>
      <c r="M98" s="54"/>
    </row>
    <row r="99" customFormat="1" customHeight="1" spans="1:13">
      <c r="A99" s="63">
        <v>98</v>
      </c>
      <c r="B99" s="51" t="s">
        <v>172</v>
      </c>
      <c r="C99" s="52" t="s">
        <v>173</v>
      </c>
      <c r="D99" s="53" t="s">
        <v>174</v>
      </c>
      <c r="E99" s="53" t="s">
        <v>31</v>
      </c>
      <c r="F99" s="53">
        <v>3</v>
      </c>
      <c r="G99" s="100" t="str">
        <f>_xlfn.DISPIMG("ID_B81765561D0B469BB2996AA183564B68",1)</f>
        <v>=DISPIMG("ID_B81765561D0B469BB2996AA183564B68",1)</v>
      </c>
      <c r="H99" s="53" t="s">
        <v>175</v>
      </c>
      <c r="I99" s="101"/>
      <c r="J99" s="102"/>
      <c r="K99" s="103"/>
      <c r="L99" s="73"/>
      <c r="M99" s="54"/>
    </row>
    <row r="100" customFormat="1" customHeight="1" spans="1:13">
      <c r="A100" s="63">
        <v>99</v>
      </c>
      <c r="B100" s="51" t="s">
        <v>176</v>
      </c>
      <c r="C100" s="52" t="s">
        <v>177</v>
      </c>
      <c r="D100" s="53" t="s">
        <v>178</v>
      </c>
      <c r="E100" s="53" t="s">
        <v>179</v>
      </c>
      <c r="F100" s="53">
        <v>5</v>
      </c>
      <c r="G100" s="100" t="str">
        <f>_xlfn.DISPIMG("ID_475ED07B062C4FE69874E98B811FD045",1)</f>
        <v>=DISPIMG("ID_475ED07B062C4FE69874E98B811FD045",1)</v>
      </c>
      <c r="H100" s="53"/>
      <c r="I100" s="101"/>
      <c r="J100" s="102"/>
      <c r="K100" s="103"/>
      <c r="L100" s="73"/>
      <c r="M100" s="54"/>
    </row>
    <row r="101" customFormat="1" customHeight="1" spans="1:13">
      <c r="A101" s="63">
        <v>100</v>
      </c>
      <c r="B101" s="51" t="s">
        <v>180</v>
      </c>
      <c r="C101" s="52" t="s">
        <v>181</v>
      </c>
      <c r="D101" s="53" t="s">
        <v>182</v>
      </c>
      <c r="E101" s="53" t="s">
        <v>179</v>
      </c>
      <c r="F101" s="53">
        <v>3</v>
      </c>
      <c r="G101" s="100" t="str">
        <f>_xlfn.DISPIMG("ID_030AB12CAF8B4E6D96721D3AE4287497",1)</f>
        <v>=DISPIMG("ID_030AB12CAF8B4E6D96721D3AE4287497",1)</v>
      </c>
      <c r="H101" s="53" t="s">
        <v>175</v>
      </c>
      <c r="I101" s="101"/>
      <c r="J101" s="102"/>
      <c r="K101" s="103"/>
      <c r="L101" s="73"/>
      <c r="M101" s="54"/>
    </row>
  </sheetData>
  <mergeCells count="1">
    <mergeCell ref="O70:T70"/>
  </mergeCells>
  <pageMargins left="0.7" right="0.7" top="0.75" bottom="0.75" header="0.3" footer="0.3"/>
  <pageSetup paperSize="9" orientation="portrait"/>
  <headerFooter/>
  <drawing r:id="rId1"/>
  <legacyDrawing r:id="rId2"/>
  <oleObjects>
    <mc:AlternateContent xmlns:mc="http://schemas.openxmlformats.org/markup-compatibility/2006">
      <mc:Choice Requires="x14">
        <oleObject shapeId="1081" progId="Word.Document.12" r:id="rId3" dvAspect="DVASPECT_ICON">
          <objectPr defaultSize="0" r:id="rId4">
            <anchor moveWithCells="1">
              <from>
                <xdr:col>7</xdr:col>
                <xdr:colOff>104775</xdr:colOff>
                <xdr:row>70</xdr:row>
                <xdr:rowOff>59055</xdr:rowOff>
              </from>
              <to>
                <xdr:col>7</xdr:col>
                <xdr:colOff>1378585</xdr:colOff>
                <xdr:row>70</xdr:row>
                <xdr:rowOff>950595</xdr:rowOff>
              </to>
            </anchor>
          </objectPr>
        </oleObject>
      </mc:Choice>
      <mc:Fallback>
        <oleObject shapeId="1081" progId="Word.Document.12" r:id="rId3" dvAspect="DVASPECT_ICON"/>
      </mc:Fallback>
    </mc:AlternateContent>
    <mc:AlternateContent xmlns:mc="http://schemas.openxmlformats.org/markup-compatibility/2006">
      <mc:Choice Requires="x14">
        <oleObject shapeId="1082" progId="Word.Document.12" r:id="rId5" dvAspect="DVASPECT_ICON">
          <objectPr defaultSize="0" r:id="rId6">
            <anchor moveWithCells="1">
              <from>
                <xdr:col>7</xdr:col>
                <xdr:colOff>155575</xdr:colOff>
                <xdr:row>71</xdr:row>
                <xdr:rowOff>41275</xdr:rowOff>
              </from>
              <to>
                <xdr:col>7</xdr:col>
                <xdr:colOff>1410970</xdr:colOff>
                <xdr:row>71</xdr:row>
                <xdr:rowOff>965835</xdr:rowOff>
              </to>
            </anchor>
          </objectPr>
        </oleObject>
      </mc:Choice>
      <mc:Fallback>
        <oleObject shapeId="1082" progId="Word.Document.12" r:id="rId5" dvAspect="DVASPECT_ICON"/>
      </mc:Fallback>
    </mc:AlternateContent>
    <mc:AlternateContent xmlns:mc="http://schemas.openxmlformats.org/markup-compatibility/2006">
      <mc:Choice Requires="x14">
        <oleObject shapeId="1083" progId="Word.Document.12" r:id="rId7" dvAspect="DVASPECT_ICON">
          <objectPr defaultSize="0" r:id="rId8">
            <anchor moveWithCells="1">
              <from>
                <xdr:col>7</xdr:col>
                <xdr:colOff>161925</xdr:colOff>
                <xdr:row>72</xdr:row>
                <xdr:rowOff>67310</xdr:rowOff>
              </from>
              <to>
                <xdr:col>7</xdr:col>
                <xdr:colOff>1331595</xdr:colOff>
                <xdr:row>72</xdr:row>
                <xdr:rowOff>911860</xdr:rowOff>
              </to>
            </anchor>
          </objectPr>
        </oleObject>
      </mc:Choice>
      <mc:Fallback>
        <oleObject shapeId="1083" progId="Word.Document.12" r:id="rId7" dvAspect="DVASPECT_ICON"/>
      </mc:Fallback>
    </mc:AlternateContent>
    <mc:AlternateContent xmlns:mc="http://schemas.openxmlformats.org/markup-compatibility/2006">
      <mc:Choice Requires="x14">
        <oleObject shapeId="1084" progId="Word.Document.12" r:id="rId9" dvAspect="DVASPECT_ICON">
          <objectPr defaultSize="0" r:id="rId10">
            <anchor moveWithCells="1">
              <from>
                <xdr:col>7</xdr:col>
                <xdr:colOff>261620</xdr:colOff>
                <xdr:row>73</xdr:row>
                <xdr:rowOff>105410</xdr:rowOff>
              </from>
              <to>
                <xdr:col>7</xdr:col>
                <xdr:colOff>1353185</xdr:colOff>
                <xdr:row>73</xdr:row>
                <xdr:rowOff>936625</xdr:rowOff>
              </to>
            </anchor>
          </objectPr>
        </oleObject>
      </mc:Choice>
      <mc:Fallback>
        <oleObject shapeId="1084" progId="Word.Document.12" r:id="rId9" dvAspect="DVASPECT_ICON"/>
      </mc:Fallback>
    </mc:AlternateContent>
    <mc:AlternateContent xmlns:mc="http://schemas.openxmlformats.org/markup-compatibility/2006">
      <mc:Choice Requires="x14">
        <oleObject shapeId="1085" progId="Word.Document.12" r:id="rId11" dvAspect="DVASPECT_ICON">
          <objectPr defaultSize="0" r:id="rId12">
            <anchor moveWithCells="1">
              <from>
                <xdr:col>7</xdr:col>
                <xdr:colOff>197485</xdr:colOff>
                <xdr:row>74</xdr:row>
                <xdr:rowOff>60325</xdr:rowOff>
              </from>
              <to>
                <xdr:col>7</xdr:col>
                <xdr:colOff>1383030</xdr:colOff>
                <xdr:row>74</xdr:row>
                <xdr:rowOff>958850</xdr:rowOff>
              </to>
            </anchor>
          </objectPr>
        </oleObject>
      </mc:Choice>
      <mc:Fallback>
        <oleObject shapeId="1085" progId="Word.Document.12" r:id="rId11" dvAspect="DVASPECT_ICON"/>
      </mc:Fallback>
    </mc:AlternateContent>
    <mc:AlternateContent xmlns:mc="http://schemas.openxmlformats.org/markup-compatibility/2006">
      <mc:Choice Requires="x14">
        <oleObject shapeId="1086" progId="Word.Document.12" r:id="rId13" dvAspect="DVASPECT_ICON">
          <objectPr defaultSize="0" r:id="rId14">
            <anchor moveWithCells="1">
              <from>
                <xdr:col>7</xdr:col>
                <xdr:colOff>170815</xdr:colOff>
                <xdr:row>75</xdr:row>
                <xdr:rowOff>81915</xdr:rowOff>
              </from>
              <to>
                <xdr:col>7</xdr:col>
                <xdr:colOff>1381760</xdr:colOff>
                <xdr:row>75</xdr:row>
                <xdr:rowOff>1026795</xdr:rowOff>
              </to>
            </anchor>
          </objectPr>
        </oleObject>
      </mc:Choice>
      <mc:Fallback>
        <oleObject shapeId="1086" progId="Word.Document.12" r:id="rId13" dvAspect="DVASPECT_ICON"/>
      </mc:Fallback>
    </mc:AlternateContent>
    <mc:AlternateContent xmlns:mc="http://schemas.openxmlformats.org/markup-compatibility/2006">
      <mc:Choice Requires="x14">
        <oleObject shapeId="1087" progId="Word.Document.12" r:id="rId15" dvAspect="DVASPECT_ICON">
          <objectPr defaultSize="0" r:id="rId16">
            <anchor moveWithCells="1">
              <from>
                <xdr:col>7</xdr:col>
                <xdr:colOff>183515</xdr:colOff>
                <xdr:row>76</xdr:row>
                <xdr:rowOff>46355</xdr:rowOff>
              </from>
              <to>
                <xdr:col>7</xdr:col>
                <xdr:colOff>1421130</xdr:colOff>
                <xdr:row>76</xdr:row>
                <xdr:rowOff>972185</xdr:rowOff>
              </to>
            </anchor>
          </objectPr>
        </oleObject>
      </mc:Choice>
      <mc:Fallback>
        <oleObject shapeId="1087" progId="Word.Document.12" r:id="rId15" dvAspect="DVASPECT_ICON"/>
      </mc:Fallback>
    </mc:AlternateContent>
    <mc:AlternateContent xmlns:mc="http://schemas.openxmlformats.org/markup-compatibility/2006">
      <mc:Choice Requires="x14">
        <oleObject shapeId="1088" progId="Word.Document.12" r:id="rId17" dvAspect="DVASPECT_ICON">
          <objectPr defaultSize="0" r:id="rId18">
            <anchor moveWithCells="1">
              <from>
                <xdr:col>7</xdr:col>
                <xdr:colOff>140335</xdr:colOff>
                <xdr:row>77</xdr:row>
                <xdr:rowOff>27305</xdr:rowOff>
              </from>
              <to>
                <xdr:col>7</xdr:col>
                <xdr:colOff>1420495</xdr:colOff>
                <xdr:row>78</xdr:row>
                <xdr:rowOff>8890</xdr:rowOff>
              </to>
            </anchor>
          </objectPr>
        </oleObject>
      </mc:Choice>
      <mc:Fallback>
        <oleObject shapeId="1088" progId="Word.Document.12" r:id="rId17" dvAspect="DVASPECT_ICON"/>
      </mc:Fallback>
    </mc:AlternateContent>
    <mc:AlternateContent xmlns:mc="http://schemas.openxmlformats.org/markup-compatibility/2006">
      <mc:Choice Requires="x14">
        <oleObject shapeId="1089" progId="Word.Document.12" r:id="rId19" dvAspect="DVASPECT_ICON">
          <objectPr defaultSize="0" r:id="rId20">
            <anchor moveWithCells="1">
              <from>
                <xdr:col>7</xdr:col>
                <xdr:colOff>144145</xdr:colOff>
                <xdr:row>78</xdr:row>
                <xdr:rowOff>37465</xdr:rowOff>
              </from>
              <to>
                <xdr:col>7</xdr:col>
                <xdr:colOff>1400175</xdr:colOff>
                <xdr:row>78</xdr:row>
                <xdr:rowOff>1016635</xdr:rowOff>
              </to>
            </anchor>
          </objectPr>
        </oleObject>
      </mc:Choice>
      <mc:Fallback>
        <oleObject shapeId="1089" progId="Word.Document.12" r:id="rId19" dvAspect="DVASPECT_ICON"/>
      </mc:Fallback>
    </mc:AlternateContent>
    <mc:AlternateContent xmlns:mc="http://schemas.openxmlformats.org/markup-compatibility/2006">
      <mc:Choice Requires="x14">
        <oleObject shapeId="1090" progId="Word.Document.12" r:id="rId21" dvAspect="DVASPECT_ICON">
          <objectPr defaultSize="0" r:id="rId22">
            <anchor moveWithCells="1">
              <from>
                <xdr:col>7</xdr:col>
                <xdr:colOff>144780</xdr:colOff>
                <xdr:row>80</xdr:row>
                <xdr:rowOff>89535</xdr:rowOff>
              </from>
              <to>
                <xdr:col>7</xdr:col>
                <xdr:colOff>1408430</xdr:colOff>
                <xdr:row>80</xdr:row>
                <xdr:rowOff>989965</xdr:rowOff>
              </to>
            </anchor>
          </objectPr>
        </oleObject>
      </mc:Choice>
      <mc:Fallback>
        <oleObject shapeId="1090" progId="Word.Document.12" r:id="rId21" dvAspect="DVASPECT_ICON"/>
      </mc:Fallback>
    </mc:AlternateContent>
    <mc:AlternateContent xmlns:mc="http://schemas.openxmlformats.org/markup-compatibility/2006">
      <mc:Choice Requires="x14">
        <oleObject shapeId="1091" progId="Word.Document.12" r:id="rId23" dvAspect="DVASPECT_ICON">
          <objectPr defaultSize="0" r:id="rId24">
            <anchor moveWithCells="1">
              <from>
                <xdr:col>7</xdr:col>
                <xdr:colOff>182880</xdr:colOff>
                <xdr:row>81</xdr:row>
                <xdr:rowOff>48260</xdr:rowOff>
              </from>
              <to>
                <xdr:col>7</xdr:col>
                <xdr:colOff>1400810</xdr:colOff>
                <xdr:row>81</xdr:row>
                <xdr:rowOff>988695</xdr:rowOff>
              </to>
            </anchor>
          </objectPr>
        </oleObject>
      </mc:Choice>
      <mc:Fallback>
        <oleObject shapeId="1091" progId="Word.Document.12" r:id="rId23" dvAspect="DVASPECT_ICON"/>
      </mc:Fallback>
    </mc:AlternateContent>
    <mc:AlternateContent xmlns:mc="http://schemas.openxmlformats.org/markup-compatibility/2006">
      <mc:Choice Requires="x14">
        <oleObject shapeId="1092" progId="Word.Document.12" r:id="rId25" dvAspect="DVASPECT_ICON">
          <objectPr defaultSize="0" r:id="rId26">
            <anchor moveWithCells="1">
              <from>
                <xdr:col>7</xdr:col>
                <xdr:colOff>170815</xdr:colOff>
                <xdr:row>82</xdr:row>
                <xdr:rowOff>24130</xdr:rowOff>
              </from>
              <to>
                <xdr:col>7</xdr:col>
                <xdr:colOff>1369695</xdr:colOff>
                <xdr:row>82</xdr:row>
                <xdr:rowOff>1016000</xdr:rowOff>
              </to>
            </anchor>
          </objectPr>
        </oleObject>
      </mc:Choice>
      <mc:Fallback>
        <oleObject shapeId="1092" progId="Word.Document.12" r:id="rId25" dvAspect="DVASPECT_ICON"/>
      </mc:Fallback>
    </mc:AlternateContent>
    <mc:AlternateContent xmlns:mc="http://schemas.openxmlformats.org/markup-compatibility/2006">
      <mc:Choice Requires="x14">
        <oleObject shapeId="1093" progId="Word.Document.12" r:id="rId27" dvAspect="DVASPECT_ICON">
          <objectPr defaultSize="0" r:id="rId28">
            <anchor moveWithCells="1">
              <from>
                <xdr:col>7</xdr:col>
                <xdr:colOff>156845</xdr:colOff>
                <xdr:row>83</xdr:row>
                <xdr:rowOff>48260</xdr:rowOff>
              </from>
              <to>
                <xdr:col>7</xdr:col>
                <xdr:colOff>1434465</xdr:colOff>
                <xdr:row>83</xdr:row>
                <xdr:rowOff>1001395</xdr:rowOff>
              </to>
            </anchor>
          </objectPr>
        </oleObject>
      </mc:Choice>
      <mc:Fallback>
        <oleObject shapeId="1093" progId="Word.Document.12" r:id="rId27" dvAspect="DVASPECT_ICON"/>
      </mc:Fallback>
    </mc:AlternateContent>
    <mc:AlternateContent xmlns:mc="http://schemas.openxmlformats.org/markup-compatibility/2006">
      <mc:Choice Requires="x14">
        <oleObject shapeId="1094" progId="Word.Document.12" r:id="rId29" dvAspect="DVASPECT_ICON">
          <objectPr defaultSize="0" r:id="rId30">
            <anchor moveWithCells="1">
              <from>
                <xdr:col>7</xdr:col>
                <xdr:colOff>170815</xdr:colOff>
                <xdr:row>83</xdr:row>
                <xdr:rowOff>1014730</xdr:rowOff>
              </from>
              <to>
                <xdr:col>7</xdr:col>
                <xdr:colOff>1435100</xdr:colOff>
                <xdr:row>85</xdr:row>
                <xdr:rowOff>3175</xdr:rowOff>
              </to>
            </anchor>
          </objectPr>
        </oleObject>
      </mc:Choice>
      <mc:Fallback>
        <oleObject shapeId="1094" progId="Word.Document.12" r:id="rId29" dvAspect="DVASPECT_ICON"/>
      </mc:Fallback>
    </mc:AlternateContent>
    <mc:AlternateContent xmlns:mc="http://schemas.openxmlformats.org/markup-compatibility/2006">
      <mc:Choice Requires="x14">
        <oleObject shapeId="1095" progId="Word.Document.12" r:id="rId31" dvAspect="DVASPECT_ICON">
          <objectPr defaultSize="0" r:id="rId32">
            <anchor moveWithCells="1">
              <from>
                <xdr:col>7</xdr:col>
                <xdr:colOff>170815</xdr:colOff>
                <xdr:row>85</xdr:row>
                <xdr:rowOff>29845</xdr:rowOff>
              </from>
              <to>
                <xdr:col>7</xdr:col>
                <xdr:colOff>1409065</xdr:colOff>
                <xdr:row>85</xdr:row>
                <xdr:rowOff>996950</xdr:rowOff>
              </to>
            </anchor>
          </objectPr>
        </oleObject>
      </mc:Choice>
      <mc:Fallback>
        <oleObject shapeId="1095" progId="Word.Document.12" r:id="rId31" dvAspect="DVASPECT_ICON"/>
      </mc:Fallback>
    </mc:AlternateContent>
    <mc:AlternateContent xmlns:mc="http://schemas.openxmlformats.org/markup-compatibility/2006">
      <mc:Choice Requires="x14">
        <oleObject shapeId="1096" progId="Word.Document.12" r:id="rId33" dvAspect="DVASPECT_ICON">
          <objectPr defaultSize="0" r:id="rId34">
            <anchor moveWithCells="1">
              <from>
                <xdr:col>7</xdr:col>
                <xdr:colOff>138430</xdr:colOff>
                <xdr:row>86</xdr:row>
                <xdr:rowOff>12700</xdr:rowOff>
              </from>
              <to>
                <xdr:col>7</xdr:col>
                <xdr:colOff>1416685</xdr:colOff>
                <xdr:row>86</xdr:row>
                <xdr:rowOff>989330</xdr:rowOff>
              </to>
            </anchor>
          </objectPr>
        </oleObject>
      </mc:Choice>
      <mc:Fallback>
        <oleObject shapeId="1096" progId="Word.Document.12" r:id="rId33" dvAspect="DVASPECT_ICON"/>
      </mc:Fallback>
    </mc:AlternateContent>
    <mc:AlternateContent xmlns:mc="http://schemas.openxmlformats.org/markup-compatibility/2006">
      <mc:Choice Requires="x14">
        <oleObject shapeId="1097" progId="Word.Document.12" r:id="rId35" dvAspect="DVASPECT_ICON">
          <objectPr defaultSize="0" r:id="rId36">
            <anchor moveWithCells="1">
              <from>
                <xdr:col>7</xdr:col>
                <xdr:colOff>144145</xdr:colOff>
                <xdr:row>87</xdr:row>
                <xdr:rowOff>34925</xdr:rowOff>
              </from>
              <to>
                <xdr:col>7</xdr:col>
                <xdr:colOff>1422400</xdr:colOff>
                <xdr:row>87</xdr:row>
                <xdr:rowOff>988695</xdr:rowOff>
              </to>
            </anchor>
          </objectPr>
        </oleObject>
      </mc:Choice>
      <mc:Fallback>
        <oleObject shapeId="1097" progId="Word.Document.12" r:id="rId35" dvAspect="DVASPECT_ICON"/>
      </mc:Fallback>
    </mc:AlternateContent>
    <mc:AlternateContent xmlns:mc="http://schemas.openxmlformats.org/markup-compatibility/2006">
      <mc:Choice Requires="x14">
        <oleObject shapeId="1098" progId="Word.Document.12" r:id="rId37" dvAspect="DVASPECT_ICON">
          <objectPr defaultSize="0" r:id="rId38">
            <anchor moveWithCells="1">
              <from>
                <xdr:col>7</xdr:col>
                <xdr:colOff>113030</xdr:colOff>
                <xdr:row>88</xdr:row>
                <xdr:rowOff>64135</xdr:rowOff>
              </from>
              <to>
                <xdr:col>7</xdr:col>
                <xdr:colOff>1275715</xdr:colOff>
                <xdr:row>88</xdr:row>
                <xdr:rowOff>949325</xdr:rowOff>
              </to>
            </anchor>
          </objectPr>
        </oleObject>
      </mc:Choice>
      <mc:Fallback>
        <oleObject shapeId="1098" progId="Word.Document.12" r:id="rId37" dvAspect="DVASPECT_ICON"/>
      </mc:Fallback>
    </mc:AlternateContent>
    <mc:AlternateContent xmlns:mc="http://schemas.openxmlformats.org/markup-compatibility/2006">
      <mc:Choice Requires="x14">
        <oleObject shapeId="1099" progId="Word.Document.12" r:id="rId39" dvAspect="DVASPECT_ICON">
          <objectPr defaultSize="0" r:id="rId40">
            <anchor moveWithCells="1">
              <from>
                <xdr:col>7</xdr:col>
                <xdr:colOff>149225</xdr:colOff>
                <xdr:row>89</xdr:row>
                <xdr:rowOff>99695</xdr:rowOff>
              </from>
              <to>
                <xdr:col>7</xdr:col>
                <xdr:colOff>1379855</xdr:colOff>
                <xdr:row>89</xdr:row>
                <xdr:rowOff>996315</xdr:rowOff>
              </to>
            </anchor>
          </objectPr>
        </oleObject>
      </mc:Choice>
      <mc:Fallback>
        <oleObject shapeId="1099" progId="Word.Document.12" r:id="rId39" dvAspect="DVASPECT_ICON"/>
      </mc:Fallback>
    </mc:AlternateContent>
    <mc:AlternateContent xmlns:mc="http://schemas.openxmlformats.org/markup-compatibility/2006">
      <mc:Choice Requires="x14">
        <oleObject shapeId="1100" progId="Word.Document.12" r:id="rId41" dvAspect="DVASPECT_ICON">
          <objectPr defaultSize="0" r:id="rId42">
            <anchor moveWithCells="1">
              <from>
                <xdr:col>7</xdr:col>
                <xdr:colOff>111760</xdr:colOff>
                <xdr:row>79</xdr:row>
                <xdr:rowOff>63500</xdr:rowOff>
              </from>
              <to>
                <xdr:col>7</xdr:col>
                <xdr:colOff>1479550</xdr:colOff>
                <xdr:row>79</xdr:row>
                <xdr:rowOff>1008380</xdr:rowOff>
              </to>
            </anchor>
          </objectPr>
        </oleObject>
      </mc:Choice>
      <mc:Fallback>
        <oleObject shapeId="1100" progId="Word.Document.12" r:id="rId41" dvAspect="DVASPECT_ICON"/>
      </mc:Fallback>
    </mc:AlternateContent>
    <mc:AlternateContent xmlns:mc="http://schemas.openxmlformats.org/markup-compatibility/2006">
      <mc:Choice Requires="x14">
        <oleObject shapeId="1101" progId="Excel.Sheet.12" r:id="rId43" dvAspect="DVASPECT_ICON">
          <objectPr defaultSize="0" r:id="rId44">
            <anchor moveWithCells="1">
              <from>
                <xdr:col>7</xdr:col>
                <xdr:colOff>106680</xdr:colOff>
                <xdr:row>94</xdr:row>
                <xdr:rowOff>154305</xdr:rowOff>
              </from>
              <to>
                <xdr:col>7</xdr:col>
                <xdr:colOff>1238885</xdr:colOff>
                <xdr:row>94</xdr:row>
                <xdr:rowOff>968375</xdr:rowOff>
              </to>
            </anchor>
          </objectPr>
        </oleObject>
      </mc:Choice>
      <mc:Fallback>
        <oleObject shapeId="1101" progId="Excel.Sheet.12" r:id="rId43" dvAspect="DVASPECT_ICON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1"/>
  <sheetViews>
    <sheetView zoomScale="55" zoomScaleNormal="55" workbookViewId="0">
      <pane ySplit="1" topLeftCell="A2" activePane="bottomLeft" state="frozen"/>
      <selection/>
      <selection pane="bottomLeft" activeCell="K1" sqref="I$1:I$1048576 K$1:L$1048576"/>
    </sheetView>
  </sheetViews>
  <sheetFormatPr defaultColWidth="30.212962962963" defaultRowHeight="39" customHeight="1"/>
  <cols>
    <col min="1" max="1" width="5.50925925925926" customWidth="1"/>
    <col min="2" max="2" width="22.3796296296296" customWidth="1"/>
    <col min="3" max="3" width="42.2962962962963" customWidth="1"/>
    <col min="4" max="4" width="56.6111111111111" customWidth="1"/>
    <col min="5" max="5" width="30.212962962963" customWidth="1"/>
    <col min="6" max="6" width="12.6759259259259" style="3" customWidth="1"/>
    <col min="7" max="7" width="31.0648148148148" customWidth="1"/>
    <col min="8" max="8" width="25.2314814814815" customWidth="1"/>
    <col min="9" max="9" width="25.2314814814815" style="41" customWidth="1"/>
    <col min="10" max="10" width="25.2314814814815" customWidth="1"/>
    <col min="11" max="11" width="17.5740740740741" style="41" customWidth="1"/>
    <col min="12" max="12" width="19.3888888888889" style="41" customWidth="1"/>
    <col min="13" max="13" width="19.3888888888889" customWidth="1"/>
    <col min="14" max="16384" width="30.212962962963" customWidth="1"/>
  </cols>
  <sheetData>
    <row r="1" customFormat="1" customHeight="1" spans="1:13">
      <c r="A1" s="42" t="s">
        <v>16</v>
      </c>
      <c r="B1" s="42" t="s">
        <v>17</v>
      </c>
      <c r="C1" s="42" t="s">
        <v>18</v>
      </c>
      <c r="D1" s="42" t="s">
        <v>19</v>
      </c>
      <c r="E1" s="43" t="s">
        <v>20</v>
      </c>
      <c r="F1" s="44" t="s">
        <v>21</v>
      </c>
      <c r="G1" s="42" t="s">
        <v>22</v>
      </c>
      <c r="H1" s="42" t="s">
        <v>23</v>
      </c>
      <c r="I1" s="45" t="s">
        <v>24</v>
      </c>
      <c r="J1" s="46" t="s">
        <v>25</v>
      </c>
      <c r="K1" s="45" t="s">
        <v>26</v>
      </c>
      <c r="L1" s="45" t="s">
        <v>27</v>
      </c>
      <c r="M1" s="95"/>
    </row>
    <row r="2" s="94" customFormat="1" ht="81" customHeight="1" spans="1:13">
      <c r="A2" s="31">
        <v>1</v>
      </c>
      <c r="B2" s="51" t="s">
        <v>183</v>
      </c>
      <c r="C2" s="52" t="s">
        <v>184</v>
      </c>
      <c r="D2" s="53" t="s">
        <v>185</v>
      </c>
      <c r="E2" s="53" t="s">
        <v>129</v>
      </c>
      <c r="F2" s="53">
        <v>100</v>
      </c>
      <c r="G2" s="51" t="str">
        <f>_xlfn.DISPIMG("ID_39C0DEB3E0C24CEDA89F54B350835782",1)</f>
        <v>=DISPIMG("ID_39C0DEB3E0C24CEDA89F54B350835782",1)</v>
      </c>
      <c r="H2" s="52"/>
      <c r="I2" s="72"/>
      <c r="J2" s="52"/>
      <c r="K2" s="73"/>
      <c r="L2" s="73"/>
      <c r="M2" s="96"/>
    </row>
    <row r="3" s="94" customFormat="1" ht="81" customHeight="1" spans="1:13">
      <c r="A3" s="31">
        <v>2</v>
      </c>
      <c r="B3" s="51" t="s">
        <v>186</v>
      </c>
      <c r="C3" s="52" t="s">
        <v>133</v>
      </c>
      <c r="D3" s="53" t="s">
        <v>187</v>
      </c>
      <c r="E3" s="53" t="s">
        <v>31</v>
      </c>
      <c r="F3" s="53">
        <v>16</v>
      </c>
      <c r="G3" s="51" t="str">
        <f>_xlfn.DISPIMG("ID_B4CD754EFAF749F99B26F5E3B4CD1565",1)</f>
        <v>=DISPIMG("ID_B4CD754EFAF749F99B26F5E3B4CD1565",1)</v>
      </c>
      <c r="H3" s="52"/>
      <c r="I3" s="72"/>
      <c r="J3" s="52"/>
      <c r="K3" s="73"/>
      <c r="L3" s="73"/>
      <c r="M3" s="96"/>
    </row>
    <row r="4" s="94" customFormat="1" ht="81" customHeight="1" spans="1:13">
      <c r="A4" s="31">
        <v>3</v>
      </c>
      <c r="B4" s="51" t="s">
        <v>188</v>
      </c>
      <c r="C4" s="52" t="s">
        <v>133</v>
      </c>
      <c r="D4" s="53" t="s">
        <v>187</v>
      </c>
      <c r="E4" s="53" t="s">
        <v>31</v>
      </c>
      <c r="F4" s="53">
        <v>16</v>
      </c>
      <c r="G4" s="51" t="str">
        <f>_xlfn.DISPIMG("ID_B4CD754EFAF749F99B26F5E3B4CD1565",1)</f>
        <v>=DISPIMG("ID_B4CD754EFAF749F99B26F5E3B4CD1565",1)</v>
      </c>
      <c r="H4" s="52"/>
      <c r="I4" s="72"/>
      <c r="J4" s="52"/>
      <c r="K4" s="73"/>
      <c r="L4" s="73"/>
      <c r="M4" s="96"/>
    </row>
    <row r="5" s="94" customFormat="1" ht="81" customHeight="1" spans="1:13">
      <c r="A5" s="31">
        <v>4</v>
      </c>
      <c r="B5" s="51" t="s">
        <v>189</v>
      </c>
      <c r="C5" s="52" t="s">
        <v>133</v>
      </c>
      <c r="D5" s="53" t="s">
        <v>187</v>
      </c>
      <c r="E5" s="53" t="s">
        <v>31</v>
      </c>
      <c r="F5" s="53">
        <v>16</v>
      </c>
      <c r="G5" s="51" t="str">
        <f>_xlfn.DISPIMG("ID_B4CD754EFAF749F99B26F5E3B4CD1565",1)</f>
        <v>=DISPIMG("ID_B4CD754EFAF749F99B26F5E3B4CD1565",1)</v>
      </c>
      <c r="H5" s="52"/>
      <c r="I5" s="72"/>
      <c r="J5" s="52"/>
      <c r="K5" s="73"/>
      <c r="L5" s="73"/>
      <c r="M5" s="96"/>
    </row>
    <row r="6" customFormat="1" ht="69" customHeight="1" spans="1:13">
      <c r="A6" s="31">
        <v>5</v>
      </c>
      <c r="B6" s="51" t="s">
        <v>190</v>
      </c>
      <c r="C6" s="52" t="s">
        <v>191</v>
      </c>
      <c r="D6" s="53" t="s">
        <v>192</v>
      </c>
      <c r="E6" s="53" t="s">
        <v>129</v>
      </c>
      <c r="F6" s="53">
        <v>10</v>
      </c>
      <c r="G6" s="51"/>
      <c r="H6" s="52"/>
      <c r="I6" s="72"/>
      <c r="J6" s="52"/>
      <c r="K6" s="74"/>
      <c r="L6" s="74"/>
      <c r="M6" s="95"/>
    </row>
    <row r="7" customFormat="1" ht="69" customHeight="1" spans="1:13">
      <c r="A7" s="63">
        <v>14</v>
      </c>
      <c r="B7" s="51" t="s">
        <v>193</v>
      </c>
      <c r="C7" s="52" t="s">
        <v>194</v>
      </c>
      <c r="D7" s="53" t="s">
        <v>195</v>
      </c>
      <c r="E7" s="53" t="s">
        <v>129</v>
      </c>
      <c r="F7" s="53">
        <v>4</v>
      </c>
      <c r="G7" s="51"/>
      <c r="H7" s="52"/>
      <c r="I7" s="72"/>
      <c r="J7" s="52"/>
      <c r="K7" s="74"/>
      <c r="L7" s="74"/>
    </row>
    <row r="8" customFormat="1" ht="69" customHeight="1" spans="1:13">
      <c r="A8" s="63">
        <v>13</v>
      </c>
      <c r="B8" s="51" t="s">
        <v>196</v>
      </c>
      <c r="C8" s="52" t="s">
        <v>194</v>
      </c>
      <c r="D8" s="53" t="s">
        <v>195</v>
      </c>
      <c r="E8" s="53" t="s">
        <v>129</v>
      </c>
      <c r="F8" s="53">
        <v>50</v>
      </c>
      <c r="G8" s="51"/>
      <c r="H8" s="52"/>
      <c r="I8" s="72"/>
      <c r="J8" s="52"/>
      <c r="K8" s="74"/>
      <c r="L8" s="74"/>
    </row>
    <row r="9" customFormat="1" ht="69" customHeight="1" spans="1:13">
      <c r="A9" s="63">
        <v>15</v>
      </c>
      <c r="B9" s="51" t="s">
        <v>197</v>
      </c>
      <c r="C9" s="52" t="s">
        <v>194</v>
      </c>
      <c r="D9" s="53" t="s">
        <v>195</v>
      </c>
      <c r="E9" s="53" t="s">
        <v>129</v>
      </c>
      <c r="F9" s="53">
        <v>5</v>
      </c>
      <c r="G9" s="51"/>
      <c r="H9" s="52"/>
      <c r="I9" s="72"/>
      <c r="J9" s="52"/>
      <c r="K9" s="74"/>
      <c r="L9" s="74"/>
    </row>
    <row r="10" customFormat="1" ht="76" customHeight="1" spans="1:13">
      <c r="A10" s="63">
        <v>16</v>
      </c>
      <c r="B10" s="51" t="s">
        <v>198</v>
      </c>
      <c r="C10" s="52" t="s">
        <v>194</v>
      </c>
      <c r="D10" s="53" t="s">
        <v>195</v>
      </c>
      <c r="E10" s="53" t="s">
        <v>129</v>
      </c>
      <c r="F10" s="53">
        <v>5</v>
      </c>
      <c r="G10" s="51"/>
      <c r="H10" s="52"/>
      <c r="I10" s="72"/>
      <c r="J10" s="52"/>
      <c r="K10" s="74"/>
      <c r="L10" s="74"/>
    </row>
    <row r="11" customFormat="1" ht="69" customHeight="1" spans="1:13">
      <c r="A11" s="63">
        <v>17</v>
      </c>
      <c r="B11" s="51" t="s">
        <v>199</v>
      </c>
      <c r="C11" s="52" t="s">
        <v>200</v>
      </c>
      <c r="D11" s="53" t="s">
        <v>201</v>
      </c>
      <c r="E11" s="53" t="s">
        <v>129</v>
      </c>
      <c r="F11" s="53">
        <v>30</v>
      </c>
      <c r="G11" s="51"/>
      <c r="H11" s="52" t="s">
        <v>202</v>
      </c>
      <c r="I11" s="72"/>
      <c r="J11" s="52"/>
      <c r="K11" s="74"/>
      <c r="L11" s="74"/>
    </row>
  </sheetData>
  <pageMargins left="0.75" right="0.75" top="1" bottom="1" header="0.5" footer="0.5"/>
  <headerFooter/>
  <drawing r:id="rId1"/>
  <legacyDrawing r:id="rId2"/>
  <oleObjects>
    <mc:AlternateContent xmlns:mc="http://schemas.openxmlformats.org/markup-compatibility/2006">
      <mc:Choice Requires="x14">
        <oleObject shapeId="5131" progId="Word.Document.8" r:id="rId3" dvAspect="DVASPECT_ICON">
          <objectPr defaultSize="0" r:id="rId4">
            <anchor moveWithCells="1">
              <from>
                <xdr:col>7</xdr:col>
                <xdr:colOff>222250</xdr:colOff>
                <xdr:row>2</xdr:row>
                <xdr:rowOff>83185</xdr:rowOff>
              </from>
              <to>
                <xdr:col>7</xdr:col>
                <xdr:colOff>1391920</xdr:colOff>
                <xdr:row>2</xdr:row>
                <xdr:rowOff>942975</xdr:rowOff>
              </to>
            </anchor>
          </objectPr>
        </oleObject>
      </mc:Choice>
      <mc:Fallback>
        <oleObject shapeId="5131" progId="Word.Document.8" r:id="rId3" dvAspect="DVASPECT_ICON"/>
      </mc:Fallback>
    </mc:AlternateContent>
    <mc:AlternateContent xmlns:mc="http://schemas.openxmlformats.org/markup-compatibility/2006">
      <mc:Choice Requires="x14">
        <oleObject shapeId="5132" progId="Word.Document.12" r:id="rId5" dvAspect="DVASPECT_ICON">
          <objectPr defaultSize="0" r:id="rId6">
            <anchor moveWithCells="1">
              <from>
                <xdr:col>7</xdr:col>
                <xdr:colOff>205105</xdr:colOff>
                <xdr:row>3</xdr:row>
                <xdr:rowOff>113030</xdr:rowOff>
              </from>
              <to>
                <xdr:col>7</xdr:col>
                <xdr:colOff>1372235</xdr:colOff>
                <xdr:row>3</xdr:row>
                <xdr:rowOff>962025</xdr:rowOff>
              </to>
            </anchor>
          </objectPr>
        </oleObject>
      </mc:Choice>
      <mc:Fallback>
        <oleObject shapeId="5132" progId="Word.Document.12" r:id="rId5" dvAspect="DVASPECT_ICON"/>
      </mc:Fallback>
    </mc:AlternateContent>
    <mc:AlternateContent xmlns:mc="http://schemas.openxmlformats.org/markup-compatibility/2006">
      <mc:Choice Requires="x14">
        <oleObject shapeId="5133" progId="Word.Document.8" r:id="rId7" dvAspect="DVASPECT_ICON">
          <objectPr defaultSize="0" r:id="rId8">
            <anchor moveWithCells="1">
              <from>
                <xdr:col>7</xdr:col>
                <xdr:colOff>215265</xdr:colOff>
                <xdr:row>4</xdr:row>
                <xdr:rowOff>75565</xdr:rowOff>
              </from>
              <to>
                <xdr:col>7</xdr:col>
                <xdr:colOff>1367790</xdr:colOff>
                <xdr:row>4</xdr:row>
                <xdr:rowOff>972185</xdr:rowOff>
              </to>
            </anchor>
          </objectPr>
        </oleObject>
      </mc:Choice>
      <mc:Fallback>
        <oleObject shapeId="5133" progId="Word.Document.8" r:id="rId7" dvAspect="DVASPECT_ICON"/>
      </mc:Fallback>
    </mc:AlternateContent>
    <mc:AlternateContent xmlns:mc="http://schemas.openxmlformats.org/markup-compatibility/2006">
      <mc:Choice Requires="x14">
        <oleObject shapeId="5134" progId="PowerPoint.Show.12" r:id="rId9" dvAspect="DVASPECT_ICON">
          <objectPr defaultSize="0" r:id="rId10">
            <anchor moveWithCells="1">
              <from>
                <xdr:col>7</xdr:col>
                <xdr:colOff>163830</xdr:colOff>
                <xdr:row>5</xdr:row>
                <xdr:rowOff>25400</xdr:rowOff>
              </from>
              <to>
                <xdr:col>7</xdr:col>
                <xdr:colOff>1382395</xdr:colOff>
                <xdr:row>5</xdr:row>
                <xdr:rowOff>744855</xdr:rowOff>
              </to>
            </anchor>
          </objectPr>
        </oleObject>
      </mc:Choice>
      <mc:Fallback>
        <oleObject shapeId="5134" progId="PowerPoint.Show.12" r:id="rId9" dvAspect="DVASPECT_ICON"/>
      </mc:Fallback>
    </mc:AlternateContent>
    <mc:AlternateContent xmlns:mc="http://schemas.openxmlformats.org/markup-compatibility/2006">
      <mc:Choice Requires="x14">
        <oleObject shapeId="5135" progId="Word.Document.12" r:id="rId11" dvAspect="DVASPECT_ICON">
          <objectPr defaultSize="0" r:id="rId12">
            <anchor moveWithCells="1">
              <from>
                <xdr:col>7</xdr:col>
                <xdr:colOff>161925</xdr:colOff>
                <xdr:row>6</xdr:row>
                <xdr:rowOff>72390</xdr:rowOff>
              </from>
              <to>
                <xdr:col>7</xdr:col>
                <xdr:colOff>1442085</xdr:colOff>
                <xdr:row>6</xdr:row>
                <xdr:rowOff>803910</xdr:rowOff>
              </to>
            </anchor>
          </objectPr>
        </oleObject>
      </mc:Choice>
      <mc:Fallback>
        <oleObject shapeId="5135" progId="Word.Document.12" r:id="rId11" dvAspect="DVASPECT_ICON"/>
      </mc:Fallback>
    </mc:AlternateContent>
    <mc:AlternateContent xmlns:mc="http://schemas.openxmlformats.org/markup-compatibility/2006">
      <mc:Choice Requires="x14">
        <oleObject shapeId="5136" progId="Word.Document.8" r:id="rId13" dvAspect="DVASPECT_ICON">
          <objectPr defaultSize="0" r:id="rId14">
            <anchor moveWithCells="1">
              <from>
                <xdr:col>7</xdr:col>
                <xdr:colOff>151765</xdr:colOff>
                <xdr:row>7</xdr:row>
                <xdr:rowOff>65405</xdr:rowOff>
              </from>
              <to>
                <xdr:col>7</xdr:col>
                <xdr:colOff>1444625</xdr:colOff>
                <xdr:row>7</xdr:row>
                <xdr:rowOff>812800</xdr:rowOff>
              </to>
            </anchor>
          </objectPr>
        </oleObject>
      </mc:Choice>
      <mc:Fallback>
        <oleObject shapeId="5136" progId="Word.Document.8" r:id="rId13" dvAspect="DVASPECT_ICON"/>
      </mc:Fallback>
    </mc:AlternateContent>
    <mc:AlternateContent xmlns:mc="http://schemas.openxmlformats.org/markup-compatibility/2006">
      <mc:Choice Requires="x14">
        <oleObject shapeId="5137" progId="Word.Document.8" r:id="rId15" dvAspect="DVASPECT_ICON">
          <objectPr defaultSize="0" r:id="rId16">
            <anchor moveWithCells="1">
              <from>
                <xdr:col>7</xdr:col>
                <xdr:colOff>182880</xdr:colOff>
                <xdr:row>8</xdr:row>
                <xdr:rowOff>74930</xdr:rowOff>
              </from>
              <to>
                <xdr:col>7</xdr:col>
                <xdr:colOff>1436370</xdr:colOff>
                <xdr:row>8</xdr:row>
                <xdr:rowOff>796925</xdr:rowOff>
              </to>
            </anchor>
          </objectPr>
        </oleObject>
      </mc:Choice>
      <mc:Fallback>
        <oleObject shapeId="5137" progId="Word.Document.8" r:id="rId15" dvAspect="DVASPECT_ICON"/>
      </mc:Fallback>
    </mc:AlternateContent>
    <mc:AlternateContent xmlns:mc="http://schemas.openxmlformats.org/markup-compatibility/2006">
      <mc:Choice Requires="x14">
        <oleObject shapeId="5138" progId="Word.Document.8" r:id="rId17" dvAspect="DVASPECT_ICON">
          <objectPr defaultSize="0" r:id="rId18">
            <anchor moveWithCells="1">
              <from>
                <xdr:col>7</xdr:col>
                <xdr:colOff>211455</xdr:colOff>
                <xdr:row>9</xdr:row>
                <xdr:rowOff>112395</xdr:rowOff>
              </from>
              <to>
                <xdr:col>7</xdr:col>
                <xdr:colOff>1445260</xdr:colOff>
                <xdr:row>9</xdr:row>
                <xdr:rowOff>818515</xdr:rowOff>
              </to>
            </anchor>
          </objectPr>
        </oleObject>
      </mc:Choice>
      <mc:Fallback>
        <oleObject shapeId="5138" progId="Word.Document.8" r:id="rId17" dvAspect="DVASPECT_ICON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41"/>
  <sheetViews>
    <sheetView zoomScale="70" zoomScaleNormal="70" topLeftCell="C1" workbookViewId="0">
      <pane xSplit="3" ySplit="1" topLeftCell="F38" activePane="bottomRight" state="frozen"/>
      <selection/>
      <selection pane="topRight"/>
      <selection pane="bottomLeft"/>
      <selection pane="bottomRight" activeCell="H1" sqref="H$1:H$1048576"/>
    </sheetView>
  </sheetViews>
  <sheetFormatPr defaultColWidth="32.3981481481481" defaultRowHeight="69" customHeight="1"/>
  <cols>
    <col min="1" max="1" width="9.43518518518519" style="75" customWidth="1"/>
    <col min="2" max="2" width="22.0833333333333" style="75" customWidth="1"/>
    <col min="3" max="3" width="39.3796296296296" style="75" customWidth="1"/>
    <col min="4" max="4" width="38.8703703703704" style="75" customWidth="1"/>
    <col min="5" max="5" width="15.1296296296296" style="75" customWidth="1"/>
    <col min="6" max="6" width="12.9166666666667" style="76" customWidth="1"/>
    <col min="7" max="7" width="15.1296296296296" style="75" customWidth="1"/>
    <col min="8" max="8" width="12.9166666666667" style="76" customWidth="1"/>
    <col min="9" max="9" width="32.3981481481481" style="75" customWidth="1"/>
    <col min="10" max="10" width="33.4259259259259" style="75" customWidth="1"/>
    <col min="11" max="11" width="33.4259259259259" style="78" customWidth="1"/>
    <col min="12" max="12" width="22.2222222222222" style="75" customWidth="1"/>
    <col min="13" max="13" width="14.9166666666667" style="78" customWidth="1"/>
    <col min="14" max="14" width="15.712962962963" style="78" customWidth="1"/>
    <col min="15" max="15" width="84.1203703703704" style="75" customWidth="1"/>
    <col min="16" max="16384" width="32.3981481481481" style="75" customWidth="1"/>
  </cols>
  <sheetData>
    <row r="1" s="75" customFormat="1" customHeight="1" spans="1:15">
      <c r="A1" s="42" t="s">
        <v>16</v>
      </c>
      <c r="B1" s="42" t="s">
        <v>17</v>
      </c>
      <c r="C1" s="42" t="s">
        <v>18</v>
      </c>
      <c r="D1" s="42" t="s">
        <v>19</v>
      </c>
      <c r="E1" s="43" t="s">
        <v>20</v>
      </c>
      <c r="F1" s="44" t="s">
        <v>203</v>
      </c>
      <c r="G1" s="44" t="s">
        <v>204</v>
      </c>
      <c r="H1" s="44" t="s">
        <v>2</v>
      </c>
      <c r="I1" s="42" t="s">
        <v>22</v>
      </c>
      <c r="J1" s="42" t="s">
        <v>205</v>
      </c>
      <c r="K1" s="45" t="s">
        <v>24</v>
      </c>
      <c r="L1" s="46" t="s">
        <v>25</v>
      </c>
      <c r="M1" s="45" t="s">
        <v>26</v>
      </c>
      <c r="N1" s="45" t="s">
        <v>27</v>
      </c>
      <c r="O1" s="79"/>
    </row>
    <row r="2" s="75" customFormat="1" customHeight="1" spans="1:15">
      <c r="A2" s="53">
        <v>1</v>
      </c>
      <c r="B2" s="51" t="s">
        <v>206</v>
      </c>
      <c r="C2" s="52" t="s">
        <v>207</v>
      </c>
      <c r="D2" s="53" t="s">
        <v>208</v>
      </c>
      <c r="E2" s="53" t="s">
        <v>129</v>
      </c>
      <c r="F2" s="53">
        <v>300</v>
      </c>
      <c r="G2" s="53">
        <v>300</v>
      </c>
      <c r="H2" s="53">
        <f>SUM(F2:G2)</f>
        <v>600</v>
      </c>
      <c r="I2" s="80" t="str">
        <f>_xlfn.DISPIMG("ID_3C4BD353B91B4A5EB3AC487188F88A30",1)</f>
        <v>=DISPIMG("ID_3C4BD353B91B4A5EB3AC487188F88A30",1)</v>
      </c>
      <c r="J2" s="53" t="s">
        <v>209</v>
      </c>
      <c r="K2" s="55"/>
      <c r="L2" s="53"/>
      <c r="M2" s="81"/>
      <c r="N2" s="81"/>
      <c r="O2" s="79"/>
    </row>
    <row r="3" s="75" customFormat="1" customHeight="1" spans="1:15">
      <c r="A3" s="53">
        <v>2</v>
      </c>
      <c r="B3" s="51" t="s">
        <v>210</v>
      </c>
      <c r="C3" s="52" t="s">
        <v>211</v>
      </c>
      <c r="D3" s="53" t="s">
        <v>208</v>
      </c>
      <c r="E3" s="53" t="s">
        <v>129</v>
      </c>
      <c r="F3" s="53">
        <v>300</v>
      </c>
      <c r="G3" s="53">
        <v>300</v>
      </c>
      <c r="H3" s="53">
        <f t="shared" ref="H3:H41" si="0">SUM(F3:G3)</f>
        <v>600</v>
      </c>
      <c r="I3" s="80" t="str">
        <f>_xlfn.DISPIMG("ID_7843A583C5754FB5B25F51B918420AC7",1)</f>
        <v>=DISPIMG("ID_7843A583C5754FB5B25F51B918420AC7",1)</v>
      </c>
      <c r="J3" s="53" t="s">
        <v>209</v>
      </c>
      <c r="K3" s="55"/>
      <c r="L3" s="53"/>
      <c r="M3" s="81"/>
      <c r="N3" s="81"/>
      <c r="O3" s="79"/>
    </row>
    <row r="4" s="75" customFormat="1" customHeight="1" spans="1:15">
      <c r="A4" s="53">
        <v>3</v>
      </c>
      <c r="B4" s="51" t="s">
        <v>212</v>
      </c>
      <c r="C4" s="52" t="s">
        <v>213</v>
      </c>
      <c r="D4" s="53" t="s">
        <v>208</v>
      </c>
      <c r="E4" s="53" t="s">
        <v>129</v>
      </c>
      <c r="F4" s="53">
        <v>20</v>
      </c>
      <c r="G4" s="53">
        <v>20</v>
      </c>
      <c r="H4" s="53">
        <f t="shared" si="0"/>
        <v>40</v>
      </c>
      <c r="I4" s="80" t="str">
        <f>_xlfn.DISPIMG("ID_36CD51C66F3B49F78677DC7375BEB177",1)</f>
        <v>=DISPIMG("ID_36CD51C66F3B49F78677DC7375BEB177",1)</v>
      </c>
      <c r="J4" s="53" t="s">
        <v>209</v>
      </c>
      <c r="K4" s="55"/>
      <c r="L4" s="53"/>
      <c r="M4" s="81"/>
      <c r="N4" s="81"/>
      <c r="O4" s="79"/>
    </row>
    <row r="5" s="75" customFormat="1" customHeight="1" spans="1:15">
      <c r="A5" s="53">
        <v>4</v>
      </c>
      <c r="B5" s="51" t="s">
        <v>214</v>
      </c>
      <c r="C5" s="52" t="s">
        <v>215</v>
      </c>
      <c r="D5" s="82" t="s">
        <v>216</v>
      </c>
      <c r="E5" s="53" t="s">
        <v>129</v>
      </c>
      <c r="F5" s="53">
        <v>50</v>
      </c>
      <c r="G5" s="53">
        <v>50</v>
      </c>
      <c r="H5" s="53">
        <f t="shared" si="0"/>
        <v>100</v>
      </c>
      <c r="I5" s="80" t="str">
        <f>_xlfn.DISPIMG("ID_0CD2A8612EA54129B8E76529A9B18C48",1)</f>
        <v>=DISPIMG("ID_0CD2A8612EA54129B8E76529A9B18C48",1)</v>
      </c>
      <c r="J5" s="53" t="s">
        <v>209</v>
      </c>
      <c r="K5" s="55"/>
      <c r="L5" s="53"/>
      <c r="M5" s="81"/>
      <c r="N5" s="81"/>
      <c r="O5" s="79"/>
    </row>
    <row r="6" s="75" customFormat="1" customHeight="1" spans="1:15">
      <c r="A6" s="53">
        <v>5</v>
      </c>
      <c r="B6" s="51" t="s">
        <v>217</v>
      </c>
      <c r="C6" s="83" t="s">
        <v>218</v>
      </c>
      <c r="D6" s="82" t="s">
        <v>216</v>
      </c>
      <c r="E6" s="53" t="s">
        <v>129</v>
      </c>
      <c r="F6" s="53">
        <v>50</v>
      </c>
      <c r="G6" s="53">
        <v>50</v>
      </c>
      <c r="H6" s="53">
        <f t="shared" si="0"/>
        <v>100</v>
      </c>
      <c r="I6" s="80" t="str">
        <f>_xlfn.DISPIMG("ID_1F8B45589D73422588DB2A3E39A33B95",1)</f>
        <v>=DISPIMG("ID_1F8B45589D73422588DB2A3E39A33B95",1)</v>
      </c>
      <c r="J6" s="53" t="s">
        <v>209</v>
      </c>
      <c r="K6" s="55"/>
      <c r="L6" s="53"/>
      <c r="M6" s="81"/>
      <c r="N6" s="81"/>
      <c r="O6" s="79"/>
    </row>
    <row r="7" s="75" customFormat="1" customHeight="1" spans="1:15">
      <c r="A7" s="53">
        <v>6</v>
      </c>
      <c r="B7" s="51" t="s">
        <v>219</v>
      </c>
      <c r="C7" s="51" t="s">
        <v>207</v>
      </c>
      <c r="D7" s="53" t="s">
        <v>208</v>
      </c>
      <c r="E7" s="53" t="s">
        <v>129</v>
      </c>
      <c r="F7" s="53">
        <v>300</v>
      </c>
      <c r="G7" s="53">
        <v>300</v>
      </c>
      <c r="H7" s="53">
        <f t="shared" si="0"/>
        <v>600</v>
      </c>
      <c r="I7" s="80" t="str">
        <f>_xlfn.DISPIMG("ID_975D80D3FAB745F996F52677203FD507",1)</f>
        <v>=DISPIMG("ID_975D80D3FAB745F996F52677203FD507",1)</v>
      </c>
      <c r="J7" s="53" t="s">
        <v>209</v>
      </c>
      <c r="K7" s="55"/>
      <c r="L7" s="53"/>
      <c r="M7" s="81"/>
      <c r="N7" s="81"/>
      <c r="O7" s="79"/>
    </row>
    <row r="8" s="75" customFormat="1" customHeight="1" spans="1:15">
      <c r="A8" s="53">
        <v>7</v>
      </c>
      <c r="B8" s="51" t="s">
        <v>220</v>
      </c>
      <c r="C8" s="51" t="s">
        <v>207</v>
      </c>
      <c r="D8" s="53" t="s">
        <v>208</v>
      </c>
      <c r="E8" s="53" t="s">
        <v>129</v>
      </c>
      <c r="F8" s="53">
        <v>20</v>
      </c>
      <c r="G8" s="53">
        <v>20</v>
      </c>
      <c r="H8" s="53">
        <f t="shared" si="0"/>
        <v>40</v>
      </c>
      <c r="I8" s="80" t="str">
        <f>_xlfn.DISPIMG("ID_D2282B502EEA4489858CACBDB0993B6C",1)</f>
        <v>=DISPIMG("ID_D2282B502EEA4489858CACBDB0993B6C",1)</v>
      </c>
      <c r="J8" s="53" t="s">
        <v>209</v>
      </c>
      <c r="K8" s="55"/>
      <c r="L8" s="53"/>
      <c r="M8" s="81"/>
      <c r="N8" s="81"/>
      <c r="O8" s="79"/>
    </row>
    <row r="9" s="75" customFormat="1" customHeight="1" spans="1:15">
      <c r="A9" s="53">
        <v>8</v>
      </c>
      <c r="B9" s="51" t="s">
        <v>221</v>
      </c>
      <c r="C9" s="83" t="s">
        <v>207</v>
      </c>
      <c r="D9" s="53" t="s">
        <v>208</v>
      </c>
      <c r="E9" s="53" t="s">
        <v>129</v>
      </c>
      <c r="F9" s="53">
        <v>20</v>
      </c>
      <c r="G9" s="53">
        <v>20</v>
      </c>
      <c r="H9" s="53">
        <f t="shared" si="0"/>
        <v>40</v>
      </c>
      <c r="I9" s="80" t="str">
        <f>_xlfn.DISPIMG("ID_A38A0C67D73C49AF928CB576E6690A1A",1)</f>
        <v>=DISPIMG("ID_A38A0C67D73C49AF928CB576E6690A1A",1)</v>
      </c>
      <c r="J9" s="53" t="s">
        <v>209</v>
      </c>
      <c r="K9" s="55"/>
      <c r="L9" s="53"/>
      <c r="M9" s="81"/>
      <c r="N9" s="81"/>
      <c r="O9" s="79"/>
    </row>
    <row r="10" s="76" customFormat="1" ht="93.85" customHeight="1" spans="1:15">
      <c r="A10" s="53">
        <v>9</v>
      </c>
      <c r="B10" s="51" t="s">
        <v>222</v>
      </c>
      <c r="C10" s="51" t="s">
        <v>223</v>
      </c>
      <c r="D10" s="53" t="s">
        <v>208</v>
      </c>
      <c r="E10" s="53" t="s">
        <v>129</v>
      </c>
      <c r="F10" s="53">
        <v>300</v>
      </c>
      <c r="G10" s="53">
        <v>300</v>
      </c>
      <c r="H10" s="53">
        <f t="shared" si="0"/>
        <v>600</v>
      </c>
      <c r="I10" s="53" t="str">
        <f>_xlfn.DISPIMG("ID_867A5D7AC06F4ABBBBAB2CE6CCBE30FD",1)</f>
        <v>=DISPIMG("ID_867A5D7AC06F4ABBBBAB2CE6CCBE30FD",1)</v>
      </c>
      <c r="J10" s="53" t="s">
        <v>209</v>
      </c>
      <c r="K10" s="55"/>
      <c r="L10" s="53"/>
      <c r="M10" s="55"/>
      <c r="N10" s="55"/>
    </row>
    <row r="11" s="75" customFormat="1" ht="86" customHeight="1" spans="1:15">
      <c r="A11" s="53">
        <v>10</v>
      </c>
      <c r="B11" s="51" t="s">
        <v>224</v>
      </c>
      <c r="C11" s="51" t="s">
        <v>207</v>
      </c>
      <c r="D11" s="53" t="s">
        <v>208</v>
      </c>
      <c r="E11" s="53" t="s">
        <v>129</v>
      </c>
      <c r="F11" s="53">
        <v>400</v>
      </c>
      <c r="G11" s="53">
        <v>400</v>
      </c>
      <c r="H11" s="53">
        <f t="shared" si="0"/>
        <v>800</v>
      </c>
      <c r="I11" s="80" t="str">
        <f>_xlfn.DISPIMG("ID_5887198025AD4B3F91733037B0CD1F6E",1)</f>
        <v>=DISPIMG("ID_5887198025AD4B3F91733037B0CD1F6E",1)</v>
      </c>
      <c r="J11" s="53" t="s">
        <v>209</v>
      </c>
      <c r="K11" s="55"/>
      <c r="L11" s="53"/>
      <c r="M11" s="81"/>
      <c r="N11" s="81"/>
      <c r="O11" s="79"/>
    </row>
    <row r="12" s="75" customFormat="1" customHeight="1" spans="1:15">
      <c r="A12" s="53">
        <v>11</v>
      </c>
      <c r="B12" s="51" t="s">
        <v>225</v>
      </c>
      <c r="C12" s="51" t="s">
        <v>207</v>
      </c>
      <c r="D12" s="53" t="s">
        <v>208</v>
      </c>
      <c r="E12" s="53" t="s">
        <v>129</v>
      </c>
      <c r="F12" s="53">
        <v>400</v>
      </c>
      <c r="G12" s="53">
        <v>400</v>
      </c>
      <c r="H12" s="53">
        <f t="shared" si="0"/>
        <v>800</v>
      </c>
      <c r="I12" s="53" t="str">
        <f>_xlfn.DISPIMG("ID_E23F3A8A29FF4A7A962C58CE0355A05D",1)</f>
        <v>=DISPIMG("ID_E23F3A8A29FF4A7A962C58CE0355A05D",1)</v>
      </c>
      <c r="J12" s="53" t="s">
        <v>209</v>
      </c>
      <c r="K12" s="55"/>
      <c r="L12" s="53"/>
      <c r="M12" s="81"/>
      <c r="N12" s="81"/>
      <c r="O12" s="79"/>
    </row>
    <row r="13" s="75" customFormat="1" customHeight="1" spans="1:15">
      <c r="A13" s="53">
        <v>12</v>
      </c>
      <c r="B13" s="51" t="s">
        <v>226</v>
      </c>
      <c r="C13" s="51" t="s">
        <v>207</v>
      </c>
      <c r="D13" s="53" t="s">
        <v>208</v>
      </c>
      <c r="E13" s="53" t="s">
        <v>129</v>
      </c>
      <c r="F13" s="53">
        <v>200</v>
      </c>
      <c r="G13" s="53">
        <v>200</v>
      </c>
      <c r="H13" s="53">
        <f t="shared" si="0"/>
        <v>400</v>
      </c>
      <c r="I13" s="53" t="str">
        <f>_xlfn.DISPIMG("ID_FEB4A60C772449EEB7C1CBD6C046839B",1)</f>
        <v>=DISPIMG("ID_FEB4A60C772449EEB7C1CBD6C046839B",1)</v>
      </c>
      <c r="J13" s="53" t="s">
        <v>209</v>
      </c>
      <c r="K13" s="55"/>
      <c r="L13" s="53"/>
      <c r="M13" s="81"/>
      <c r="N13" s="81"/>
      <c r="O13" s="79"/>
    </row>
    <row r="14" s="75" customFormat="1" customHeight="1" spans="1:15">
      <c r="A14" s="53">
        <v>13</v>
      </c>
      <c r="B14" s="51" t="s">
        <v>227</v>
      </c>
      <c r="C14" s="51" t="s">
        <v>228</v>
      </c>
      <c r="D14" s="53" t="s">
        <v>208</v>
      </c>
      <c r="E14" s="53" t="s">
        <v>129</v>
      </c>
      <c r="F14" s="53">
        <v>50</v>
      </c>
      <c r="G14" s="53">
        <v>50</v>
      </c>
      <c r="H14" s="53">
        <f t="shared" si="0"/>
        <v>100</v>
      </c>
      <c r="I14" s="53" t="str">
        <f>_xlfn.DISPIMG("ID_156643C75F054122A3B90D0519FF1D15",1)</f>
        <v>=DISPIMG("ID_156643C75F054122A3B90D0519FF1D15",1)</v>
      </c>
      <c r="J14" s="53" t="s">
        <v>209</v>
      </c>
      <c r="K14" s="55"/>
      <c r="L14" s="53"/>
      <c r="M14" s="81"/>
      <c r="N14" s="81"/>
      <c r="O14" s="79"/>
    </row>
    <row r="15" s="75" customFormat="1" customHeight="1" spans="1:15">
      <c r="A15" s="53">
        <v>14</v>
      </c>
      <c r="B15" s="51" t="s">
        <v>229</v>
      </c>
      <c r="C15" s="51" t="s">
        <v>230</v>
      </c>
      <c r="D15" s="53" t="s">
        <v>208</v>
      </c>
      <c r="E15" s="53" t="s">
        <v>129</v>
      </c>
      <c r="F15" s="53">
        <v>10</v>
      </c>
      <c r="G15" s="53">
        <v>10</v>
      </c>
      <c r="H15" s="53">
        <f t="shared" si="0"/>
        <v>20</v>
      </c>
      <c r="I15" s="80" t="str">
        <f>_xlfn.DISPIMG("ID_63A753CBF8014A798F53C6EE31A4E759",1)</f>
        <v>=DISPIMG("ID_63A753CBF8014A798F53C6EE31A4E759",1)</v>
      </c>
      <c r="J15" s="53" t="s">
        <v>209</v>
      </c>
      <c r="K15" s="55"/>
      <c r="L15" s="53"/>
      <c r="M15" s="81"/>
      <c r="N15" s="81"/>
      <c r="O15" s="79"/>
    </row>
    <row r="16" s="75" customFormat="1" customHeight="1" spans="1:15">
      <c r="A16" s="82">
        <v>15</v>
      </c>
      <c r="B16" s="83" t="s">
        <v>231</v>
      </c>
      <c r="C16" s="83" t="s">
        <v>232</v>
      </c>
      <c r="D16" s="82" t="s">
        <v>208</v>
      </c>
      <c r="E16" s="82" t="s">
        <v>129</v>
      </c>
      <c r="F16" s="82">
        <v>10</v>
      </c>
      <c r="G16" s="82">
        <v>10</v>
      </c>
      <c r="H16" s="53">
        <f t="shared" si="0"/>
        <v>20</v>
      </c>
      <c r="I16" s="84"/>
      <c r="J16" s="53" t="s">
        <v>209</v>
      </c>
      <c r="K16" s="55"/>
      <c r="L16" s="53"/>
      <c r="M16" s="85"/>
      <c r="N16" s="85"/>
      <c r="O16" s="86"/>
    </row>
    <row r="17" s="75" customFormat="1" customHeight="1" spans="1:15">
      <c r="A17" s="82">
        <v>16</v>
      </c>
      <c r="B17" s="83" t="s">
        <v>233</v>
      </c>
      <c r="C17" s="83" t="s">
        <v>234</v>
      </c>
      <c r="D17" s="82" t="s">
        <v>208</v>
      </c>
      <c r="E17" s="82" t="s">
        <v>129</v>
      </c>
      <c r="F17" s="82">
        <v>10</v>
      </c>
      <c r="G17" s="82">
        <v>10</v>
      </c>
      <c r="H17" s="53">
        <f t="shared" si="0"/>
        <v>20</v>
      </c>
      <c r="I17" s="84"/>
      <c r="J17" s="53" t="s">
        <v>209</v>
      </c>
      <c r="K17" s="55"/>
      <c r="L17" s="53"/>
      <c r="M17" s="85"/>
      <c r="N17" s="85"/>
      <c r="O17" s="86"/>
    </row>
    <row r="18" s="75" customFormat="1" customHeight="1" spans="1:15">
      <c r="A18" s="82">
        <v>17</v>
      </c>
      <c r="B18" s="83" t="s">
        <v>235</v>
      </c>
      <c r="C18" s="83" t="s">
        <v>211</v>
      </c>
      <c r="D18" s="82" t="s">
        <v>208</v>
      </c>
      <c r="E18" s="82" t="s">
        <v>129</v>
      </c>
      <c r="F18" s="82">
        <v>10</v>
      </c>
      <c r="G18" s="82">
        <v>10</v>
      </c>
      <c r="H18" s="53">
        <f t="shared" si="0"/>
        <v>20</v>
      </c>
      <c r="I18" s="84"/>
      <c r="J18" s="53" t="s">
        <v>209</v>
      </c>
      <c r="K18" s="55"/>
      <c r="L18" s="53"/>
      <c r="M18" s="85"/>
      <c r="N18" s="85"/>
      <c r="O18" s="86"/>
    </row>
    <row r="19" s="75" customFormat="1" customHeight="1" spans="1:15">
      <c r="A19" s="53">
        <v>18</v>
      </c>
      <c r="B19" s="51" t="s">
        <v>236</v>
      </c>
      <c r="C19" s="51" t="s">
        <v>237</v>
      </c>
      <c r="D19" s="53" t="s">
        <v>208</v>
      </c>
      <c r="E19" s="53" t="s">
        <v>129</v>
      </c>
      <c r="F19" s="53">
        <v>400</v>
      </c>
      <c r="G19" s="53">
        <v>400</v>
      </c>
      <c r="H19" s="53">
        <f t="shared" si="0"/>
        <v>800</v>
      </c>
      <c r="I19" s="80" t="str">
        <f>_xlfn.DISPIMG("ID_F63E9397B35A4561ABD52BD2724152CE",1)</f>
        <v>=DISPIMG("ID_F63E9397B35A4561ABD52BD2724152CE",1)</v>
      </c>
      <c r="J19" s="53" t="s">
        <v>209</v>
      </c>
      <c r="K19" s="55"/>
      <c r="L19" s="53"/>
      <c r="M19" s="81"/>
      <c r="N19" s="81"/>
      <c r="O19" s="79"/>
    </row>
    <row r="20" s="75" customFormat="1" customHeight="1" spans="1:15">
      <c r="A20" s="82">
        <v>19</v>
      </c>
      <c r="B20" s="83" t="s">
        <v>238</v>
      </c>
      <c r="C20" s="83" t="s">
        <v>239</v>
      </c>
      <c r="D20" s="83" t="s">
        <v>195</v>
      </c>
      <c r="E20" s="82" t="s">
        <v>129</v>
      </c>
      <c r="F20" s="82">
        <v>2</v>
      </c>
      <c r="G20" s="82">
        <v>4</v>
      </c>
      <c r="H20" s="53">
        <f t="shared" si="0"/>
        <v>6</v>
      </c>
      <c r="I20" s="84"/>
      <c r="J20" s="51" t="s">
        <v>240</v>
      </c>
      <c r="K20" s="87"/>
      <c r="L20" s="51"/>
      <c r="M20" s="81"/>
      <c r="N20" s="81"/>
      <c r="O20" s="79"/>
    </row>
    <row r="21" s="75" customFormat="1" customHeight="1" spans="1:15">
      <c r="A21" s="82">
        <v>20</v>
      </c>
      <c r="B21" s="83" t="s">
        <v>241</v>
      </c>
      <c r="C21" s="83" t="s">
        <v>239</v>
      </c>
      <c r="D21" s="83" t="s">
        <v>195</v>
      </c>
      <c r="E21" s="82" t="s">
        <v>129</v>
      </c>
      <c r="F21" s="82">
        <v>6</v>
      </c>
      <c r="G21" s="82">
        <v>15</v>
      </c>
      <c r="H21" s="53">
        <f t="shared" si="0"/>
        <v>21</v>
      </c>
      <c r="I21" s="82"/>
      <c r="J21" s="51" t="s">
        <v>240</v>
      </c>
      <c r="K21" s="87"/>
      <c r="L21" s="51"/>
      <c r="M21" s="55"/>
      <c r="N21" s="55"/>
      <c r="O21" s="88"/>
    </row>
    <row r="22" s="75" customFormat="1" customHeight="1" spans="1:15">
      <c r="A22" s="82">
        <v>21</v>
      </c>
      <c r="B22" s="83" t="s">
        <v>242</v>
      </c>
      <c r="C22" s="83" t="s">
        <v>239</v>
      </c>
      <c r="D22" s="83" t="s">
        <v>195</v>
      </c>
      <c r="E22" s="82" t="s">
        <v>129</v>
      </c>
      <c r="F22" s="82">
        <v>10</v>
      </c>
      <c r="G22" s="82">
        <v>15</v>
      </c>
      <c r="H22" s="53">
        <f t="shared" si="0"/>
        <v>25</v>
      </c>
      <c r="I22" s="84"/>
      <c r="J22" s="51" t="s">
        <v>240</v>
      </c>
      <c r="K22" s="87"/>
      <c r="L22" s="51"/>
      <c r="M22" s="81"/>
      <c r="N22" s="81"/>
      <c r="O22" s="79"/>
    </row>
    <row r="23" s="75" customFormat="1" customHeight="1" spans="1:15">
      <c r="A23" s="82">
        <v>22</v>
      </c>
      <c r="B23" s="83" t="s">
        <v>243</v>
      </c>
      <c r="C23" s="83" t="s">
        <v>239</v>
      </c>
      <c r="D23" s="83" t="s">
        <v>195</v>
      </c>
      <c r="E23" s="82" t="s">
        <v>129</v>
      </c>
      <c r="F23" s="82">
        <v>2</v>
      </c>
      <c r="G23" s="82">
        <v>3</v>
      </c>
      <c r="H23" s="53">
        <f t="shared" si="0"/>
        <v>5</v>
      </c>
      <c r="I23" s="84"/>
      <c r="J23" s="51" t="s">
        <v>240</v>
      </c>
      <c r="K23" s="87"/>
      <c r="L23" s="51"/>
      <c r="M23" s="81"/>
      <c r="N23" s="81"/>
    </row>
    <row r="24" s="75" customFormat="1" customHeight="1" spans="1:15">
      <c r="A24" s="82">
        <v>23</v>
      </c>
      <c r="B24" s="83" t="s">
        <v>244</v>
      </c>
      <c r="C24" s="83" t="s">
        <v>239</v>
      </c>
      <c r="D24" s="83" t="s">
        <v>195</v>
      </c>
      <c r="E24" s="82" t="s">
        <v>129</v>
      </c>
      <c r="F24" s="82">
        <v>2</v>
      </c>
      <c r="G24" s="82">
        <v>3</v>
      </c>
      <c r="H24" s="53">
        <f t="shared" si="0"/>
        <v>5</v>
      </c>
      <c r="I24" s="84"/>
      <c r="J24" s="51" t="s">
        <v>240</v>
      </c>
      <c r="K24" s="87"/>
      <c r="L24" s="51"/>
      <c r="M24" s="81"/>
      <c r="N24" s="81"/>
    </row>
    <row r="25" s="75" customFormat="1" customHeight="1" spans="1:15">
      <c r="A25" s="82">
        <v>24</v>
      </c>
      <c r="B25" s="83" t="s">
        <v>245</v>
      </c>
      <c r="C25" s="83" t="s">
        <v>239</v>
      </c>
      <c r="D25" s="83" t="s">
        <v>195</v>
      </c>
      <c r="E25" s="82" t="s">
        <v>129</v>
      </c>
      <c r="F25" s="82">
        <v>2</v>
      </c>
      <c r="G25" s="82">
        <v>2</v>
      </c>
      <c r="H25" s="53">
        <f t="shared" si="0"/>
        <v>4</v>
      </c>
      <c r="I25" s="84"/>
      <c r="J25" s="51" t="s">
        <v>240</v>
      </c>
      <c r="K25" s="87"/>
      <c r="L25" s="51"/>
      <c r="M25" s="81"/>
      <c r="N25" s="81"/>
    </row>
    <row r="26" s="75" customFormat="1" customHeight="1" spans="1:15">
      <c r="A26" s="82">
        <v>25</v>
      </c>
      <c r="B26" s="83" t="s">
        <v>246</v>
      </c>
      <c r="C26" s="83" t="s">
        <v>239</v>
      </c>
      <c r="D26" s="83" t="s">
        <v>195</v>
      </c>
      <c r="E26" s="82" t="s">
        <v>129</v>
      </c>
      <c r="F26" s="82">
        <v>2</v>
      </c>
      <c r="G26" s="82">
        <v>3</v>
      </c>
      <c r="H26" s="53">
        <f t="shared" si="0"/>
        <v>5</v>
      </c>
      <c r="I26" s="84"/>
      <c r="J26" s="51" t="s">
        <v>240</v>
      </c>
      <c r="K26" s="87"/>
      <c r="L26" s="51"/>
      <c r="M26" s="81"/>
      <c r="N26" s="81"/>
    </row>
    <row r="27" s="75" customFormat="1" customHeight="1" spans="1:15">
      <c r="A27" s="82">
        <v>26</v>
      </c>
      <c r="B27" s="83" t="s">
        <v>247</v>
      </c>
      <c r="C27" s="83" t="s">
        <v>239</v>
      </c>
      <c r="D27" s="83" t="s">
        <v>248</v>
      </c>
      <c r="E27" s="82" t="s">
        <v>129</v>
      </c>
      <c r="F27" s="82">
        <v>10</v>
      </c>
      <c r="G27" s="82">
        <v>20</v>
      </c>
      <c r="H27" s="53">
        <f t="shared" si="0"/>
        <v>30</v>
      </c>
      <c r="I27" s="84"/>
      <c r="J27" s="51" t="s">
        <v>240</v>
      </c>
      <c r="K27" s="87"/>
      <c r="L27" s="51"/>
      <c r="M27" s="81"/>
      <c r="N27" s="81"/>
    </row>
    <row r="28" s="75" customFormat="1" customHeight="1" spans="1:15">
      <c r="A28" s="82">
        <v>27</v>
      </c>
      <c r="B28" s="83" t="s">
        <v>249</v>
      </c>
      <c r="C28" s="83" t="s">
        <v>239</v>
      </c>
      <c r="D28" s="83" t="s">
        <v>195</v>
      </c>
      <c r="E28" s="82" t="s">
        <v>129</v>
      </c>
      <c r="F28" s="82">
        <v>10</v>
      </c>
      <c r="G28" s="82">
        <v>15</v>
      </c>
      <c r="H28" s="53">
        <f t="shared" si="0"/>
        <v>25</v>
      </c>
      <c r="I28" s="84"/>
      <c r="J28" s="51" t="s">
        <v>240</v>
      </c>
      <c r="K28" s="87"/>
      <c r="L28" s="51"/>
      <c r="M28" s="81"/>
      <c r="N28" s="81"/>
    </row>
    <row r="29" s="75" customFormat="1" customHeight="1" spans="1:15">
      <c r="A29" s="82">
        <v>28</v>
      </c>
      <c r="B29" s="83" t="s">
        <v>250</v>
      </c>
      <c r="C29" s="83" t="s">
        <v>239</v>
      </c>
      <c r="D29" s="83" t="s">
        <v>195</v>
      </c>
      <c r="E29" s="82" t="s">
        <v>129</v>
      </c>
      <c r="F29" s="82">
        <v>8</v>
      </c>
      <c r="G29" s="82">
        <v>15</v>
      </c>
      <c r="H29" s="53">
        <f t="shared" si="0"/>
        <v>23</v>
      </c>
      <c r="I29" s="84"/>
      <c r="J29" s="51" t="s">
        <v>240</v>
      </c>
      <c r="K29" s="87"/>
      <c r="L29" s="51"/>
      <c r="M29" s="81"/>
      <c r="N29" s="81"/>
    </row>
    <row r="30" s="75" customFormat="1" customHeight="1" spans="1:15">
      <c r="A30" s="82">
        <v>29</v>
      </c>
      <c r="B30" s="83" t="s">
        <v>251</v>
      </c>
      <c r="C30" s="83" t="s">
        <v>239</v>
      </c>
      <c r="D30" s="83" t="s">
        <v>252</v>
      </c>
      <c r="E30" s="82" t="s">
        <v>129</v>
      </c>
      <c r="F30" s="82">
        <v>5</v>
      </c>
      <c r="G30" s="82">
        <v>20</v>
      </c>
      <c r="H30" s="53">
        <f t="shared" si="0"/>
        <v>25</v>
      </c>
      <c r="J30" s="53" t="s">
        <v>253</v>
      </c>
      <c r="K30" s="55"/>
      <c r="L30" s="53"/>
      <c r="M30" s="81"/>
      <c r="N30" s="81"/>
      <c r="O30" s="75" t="s">
        <v>254</v>
      </c>
    </row>
    <row r="31" s="77" customFormat="1" customHeight="1" spans="1:15">
      <c r="A31" s="82">
        <v>30</v>
      </c>
      <c r="B31" s="83" t="s">
        <v>251</v>
      </c>
      <c r="C31" s="51" t="s">
        <v>255</v>
      </c>
      <c r="D31" s="83" t="s">
        <v>256</v>
      </c>
      <c r="E31" s="82" t="s">
        <v>129</v>
      </c>
      <c r="F31" s="82">
        <v>100</v>
      </c>
      <c r="G31" s="82">
        <v>130</v>
      </c>
      <c r="H31" s="53">
        <f t="shared" si="0"/>
        <v>230</v>
      </c>
      <c r="I31" s="77" t="str">
        <f>_xlfn.DISPIMG("ID_23125E06544641789ADB0803BAAC0E17",1)</f>
        <v>=DISPIMG("ID_23125E06544641789ADB0803BAAC0E17",1)</v>
      </c>
      <c r="J31" s="53" t="s">
        <v>253</v>
      </c>
      <c r="K31" s="55"/>
      <c r="L31" s="53"/>
      <c r="M31" s="85"/>
      <c r="N31" s="85"/>
      <c r="O31" s="89" t="s">
        <v>257</v>
      </c>
    </row>
    <row r="32" s="77" customFormat="1" customHeight="1" spans="1:15">
      <c r="A32" s="82">
        <v>31</v>
      </c>
      <c r="B32" s="83" t="s">
        <v>258</v>
      </c>
      <c r="C32" s="51" t="s">
        <v>255</v>
      </c>
      <c r="D32" s="83" t="s">
        <v>252</v>
      </c>
      <c r="E32" s="82" t="s">
        <v>129</v>
      </c>
      <c r="F32" s="82">
        <v>5</v>
      </c>
      <c r="G32" s="82">
        <v>10</v>
      </c>
      <c r="H32" s="53">
        <f t="shared" si="0"/>
        <v>15</v>
      </c>
      <c r="I32" s="84"/>
      <c r="J32" s="53" t="s">
        <v>253</v>
      </c>
      <c r="K32" s="55"/>
      <c r="L32" s="53"/>
      <c r="M32" s="85"/>
      <c r="N32" s="85"/>
    </row>
    <row r="33" s="77" customFormat="1" customHeight="1" spans="1:15">
      <c r="A33" s="82">
        <v>32</v>
      </c>
      <c r="B33" s="83" t="s">
        <v>258</v>
      </c>
      <c r="C33" s="51" t="s">
        <v>255</v>
      </c>
      <c r="D33" s="83" t="s">
        <v>259</v>
      </c>
      <c r="E33" s="82" t="s">
        <v>129</v>
      </c>
      <c r="F33" s="82">
        <v>24</v>
      </c>
      <c r="G33" s="82">
        <v>30</v>
      </c>
      <c r="H33" s="53">
        <f t="shared" si="0"/>
        <v>54</v>
      </c>
      <c r="I33" s="84"/>
      <c r="J33" s="53" t="s">
        <v>253</v>
      </c>
      <c r="K33" s="55"/>
      <c r="L33" s="53"/>
      <c r="M33" s="85"/>
      <c r="N33" s="85"/>
      <c r="O33" s="89" t="s">
        <v>260</v>
      </c>
    </row>
    <row r="34" s="75" customFormat="1" customHeight="1" spans="1:15">
      <c r="A34" s="53">
        <v>33</v>
      </c>
      <c r="B34" s="51" t="s">
        <v>261</v>
      </c>
      <c r="C34" s="51" t="s">
        <v>255</v>
      </c>
      <c r="D34" s="51" t="s">
        <v>256</v>
      </c>
      <c r="E34" s="53" t="s">
        <v>129</v>
      </c>
      <c r="F34" s="53">
        <v>2</v>
      </c>
      <c r="G34" s="53">
        <v>5</v>
      </c>
      <c r="H34" s="53">
        <f t="shared" si="0"/>
        <v>7</v>
      </c>
      <c r="I34" s="80"/>
      <c r="J34" s="53" t="s">
        <v>253</v>
      </c>
      <c r="K34" s="55"/>
      <c r="L34" s="53"/>
      <c r="M34" s="81"/>
      <c r="N34" s="81"/>
    </row>
    <row r="35" s="75" customFormat="1" customHeight="1" spans="1:15">
      <c r="A35" s="53">
        <v>34</v>
      </c>
      <c r="B35" s="51" t="s">
        <v>262</v>
      </c>
      <c r="C35" s="51" t="s">
        <v>255</v>
      </c>
      <c r="D35" s="51" t="s">
        <v>256</v>
      </c>
      <c r="E35" s="53" t="s">
        <v>129</v>
      </c>
      <c r="F35" s="53">
        <v>10</v>
      </c>
      <c r="G35" s="53">
        <v>30</v>
      </c>
      <c r="H35" s="53">
        <f t="shared" si="0"/>
        <v>40</v>
      </c>
      <c r="I35" s="80"/>
      <c r="J35" s="53" t="s">
        <v>253</v>
      </c>
      <c r="K35" s="55"/>
      <c r="L35" s="53"/>
      <c r="M35" s="81"/>
      <c r="N35" s="81"/>
    </row>
    <row r="36" s="75" customFormat="1" customHeight="1" spans="1:15">
      <c r="A36" s="53">
        <v>35</v>
      </c>
      <c r="B36" s="51" t="s">
        <v>262</v>
      </c>
      <c r="C36" s="51" t="s">
        <v>255</v>
      </c>
      <c r="D36" s="51" t="s">
        <v>263</v>
      </c>
      <c r="E36" s="53" t="s">
        <v>129</v>
      </c>
      <c r="F36" s="53">
        <v>2</v>
      </c>
      <c r="G36" s="53">
        <v>20</v>
      </c>
      <c r="H36" s="53">
        <f t="shared" si="0"/>
        <v>22</v>
      </c>
      <c r="I36" s="80"/>
      <c r="J36" s="53" t="s">
        <v>253</v>
      </c>
      <c r="K36" s="55"/>
      <c r="L36" s="53"/>
      <c r="M36" s="81"/>
      <c r="N36" s="81"/>
    </row>
    <row r="37" s="76" customFormat="1" customHeight="1" spans="1:15">
      <c r="A37" s="53">
        <v>36</v>
      </c>
      <c r="B37" s="53" t="s">
        <v>264</v>
      </c>
      <c r="C37" s="51" t="s">
        <v>255</v>
      </c>
      <c r="D37" s="82" t="s">
        <v>265</v>
      </c>
      <c r="E37" s="53" t="s">
        <v>129</v>
      </c>
      <c r="F37" s="53">
        <v>5000</v>
      </c>
      <c r="G37" s="53">
        <v>5000</v>
      </c>
      <c r="H37" s="53">
        <f t="shared" si="0"/>
        <v>10000</v>
      </c>
      <c r="I37" s="53"/>
      <c r="J37" s="53" t="s">
        <v>266</v>
      </c>
      <c r="K37" s="55"/>
      <c r="L37" s="53"/>
      <c r="M37" s="55"/>
      <c r="N37" s="55"/>
    </row>
    <row r="38" s="76" customFormat="1" customHeight="1" spans="1:15">
      <c r="A38" s="53">
        <v>37</v>
      </c>
      <c r="B38" s="53" t="s">
        <v>264</v>
      </c>
      <c r="C38" s="51" t="s">
        <v>255</v>
      </c>
      <c r="D38" s="82" t="s">
        <v>265</v>
      </c>
      <c r="E38" s="53" t="s">
        <v>129</v>
      </c>
      <c r="F38" s="53">
        <v>5000</v>
      </c>
      <c r="G38" s="53">
        <v>5000</v>
      </c>
      <c r="H38" s="53">
        <f t="shared" si="0"/>
        <v>10000</v>
      </c>
      <c r="I38" s="53"/>
      <c r="J38" s="53" t="s">
        <v>266</v>
      </c>
      <c r="K38" s="55"/>
      <c r="L38" s="53"/>
      <c r="M38" s="55"/>
      <c r="N38" s="55"/>
    </row>
    <row r="39" s="77" customFormat="1" customHeight="1" spans="1:15">
      <c r="A39" s="82">
        <v>38</v>
      </c>
      <c r="B39" s="83" t="s">
        <v>267</v>
      </c>
      <c r="C39" s="51" t="s">
        <v>255</v>
      </c>
      <c r="D39" s="83" t="s">
        <v>268</v>
      </c>
      <c r="E39" s="82" t="s">
        <v>129</v>
      </c>
      <c r="F39" s="82">
        <v>20</v>
      </c>
      <c r="G39" s="82">
        <v>15</v>
      </c>
      <c r="H39" s="53">
        <f t="shared" si="0"/>
        <v>35</v>
      </c>
      <c r="I39" s="82" t="str">
        <f>_xlfn.DISPIMG("ID_B78AD01B8B954BEB936A1D51C97E610E",1)</f>
        <v>=DISPIMG("ID_B78AD01B8B954BEB936A1D51C97E610E",1)</v>
      </c>
      <c r="J39" s="53" t="s">
        <v>253</v>
      </c>
      <c r="K39" s="55"/>
      <c r="L39" s="53"/>
      <c r="M39" s="92"/>
      <c r="N39" s="92"/>
      <c r="O39" s="93" t="s">
        <v>269</v>
      </c>
    </row>
    <row r="40" s="77" customFormat="1" customHeight="1" spans="1:15">
      <c r="A40" s="82">
        <v>39</v>
      </c>
      <c r="B40" s="83" t="s">
        <v>270</v>
      </c>
      <c r="C40" s="51" t="s">
        <v>255</v>
      </c>
      <c r="D40" s="82" t="s">
        <v>256</v>
      </c>
      <c r="E40" s="82" t="s">
        <v>129</v>
      </c>
      <c r="F40" s="82">
        <v>14</v>
      </c>
      <c r="G40" s="82">
        <v>10</v>
      </c>
      <c r="H40" s="53">
        <f t="shared" si="0"/>
        <v>24</v>
      </c>
      <c r="I40" s="82" t="str">
        <f>_xlfn.DISPIMG("ID_4A9594BE0DA24CF6814D2995321DC3F0",1)</f>
        <v>=DISPIMG("ID_4A9594BE0DA24CF6814D2995321DC3F0",1)</v>
      </c>
      <c r="J40" s="53" t="s">
        <v>253</v>
      </c>
      <c r="K40" s="55"/>
      <c r="L40" s="53"/>
      <c r="M40" s="92"/>
      <c r="N40" s="92"/>
      <c r="O40" s="93"/>
    </row>
    <row r="41" s="75" customFormat="1" customHeight="1" spans="1:15">
      <c r="A41" s="53">
        <v>40</v>
      </c>
      <c r="B41" s="53" t="s">
        <v>271</v>
      </c>
      <c r="C41" s="51" t="s">
        <v>255</v>
      </c>
      <c r="D41" s="53" t="s">
        <v>272</v>
      </c>
      <c r="E41" s="53" t="s">
        <v>129</v>
      </c>
      <c r="F41" s="53">
        <v>150</v>
      </c>
      <c r="G41" s="53">
        <v>400</v>
      </c>
      <c r="H41" s="53">
        <f t="shared" si="0"/>
        <v>550</v>
      </c>
      <c r="I41" s="53"/>
      <c r="J41" s="53" t="s">
        <v>253</v>
      </c>
      <c r="K41" s="55"/>
      <c r="L41" s="53"/>
      <c r="M41" s="55"/>
      <c r="N41" s="55"/>
      <c r="O41" s="89"/>
    </row>
  </sheetData>
  <mergeCells count="1">
    <mergeCell ref="O39:O40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1"/>
  <sheetViews>
    <sheetView zoomScale="55" zoomScaleNormal="55" workbookViewId="0">
      <selection activeCell="K1" sqref="I$1:I$1048576 K$1:L$1048576"/>
    </sheetView>
  </sheetViews>
  <sheetFormatPr defaultColWidth="32.3981481481481" defaultRowHeight="69" customHeight="1"/>
  <cols>
    <col min="1" max="1" width="9.43518518518519" style="75" customWidth="1"/>
    <col min="2" max="2" width="22.0833333333333" style="75" customWidth="1"/>
    <col min="3" max="3" width="39.3796296296296" style="75" customWidth="1"/>
    <col min="4" max="4" width="38.8703703703704" style="75" customWidth="1"/>
    <col min="5" max="5" width="15.1296296296296" style="75" customWidth="1"/>
    <col min="6" max="6" width="12.9166666666667" style="76" customWidth="1"/>
    <col min="7" max="7" width="32.3981481481481" style="75" customWidth="1"/>
    <col min="8" max="8" width="33.4259259259259" style="75" customWidth="1"/>
    <col min="9" max="9" width="33.4259259259259" style="78" customWidth="1"/>
    <col min="10" max="10" width="22.2222222222222" style="75" customWidth="1"/>
    <col min="11" max="11" width="14.9166666666667" style="78" customWidth="1"/>
    <col min="12" max="12" width="15.712962962963" style="78" customWidth="1"/>
    <col min="13" max="13" width="84.1203703703704" style="75" customWidth="1"/>
    <col min="14" max="16384" width="32.3981481481481" style="75" customWidth="1"/>
  </cols>
  <sheetData>
    <row r="1" s="75" customFormat="1" customHeight="1" spans="1:13">
      <c r="A1" s="42" t="s">
        <v>16</v>
      </c>
      <c r="B1" s="42" t="s">
        <v>17</v>
      </c>
      <c r="C1" s="42" t="s">
        <v>18</v>
      </c>
      <c r="D1" s="42" t="s">
        <v>19</v>
      </c>
      <c r="E1" s="43" t="s">
        <v>20</v>
      </c>
      <c r="F1" s="44" t="s">
        <v>21</v>
      </c>
      <c r="G1" s="42" t="s">
        <v>22</v>
      </c>
      <c r="H1" s="42" t="s">
        <v>205</v>
      </c>
      <c r="I1" s="45" t="s">
        <v>24</v>
      </c>
      <c r="J1" s="46" t="s">
        <v>25</v>
      </c>
      <c r="K1" s="45" t="s">
        <v>26</v>
      </c>
      <c r="L1" s="45" t="s">
        <v>27</v>
      </c>
      <c r="M1" s="79"/>
    </row>
    <row r="2" s="75" customFormat="1" customHeight="1" spans="1:13">
      <c r="A2" s="53">
        <v>1</v>
      </c>
      <c r="B2" s="51" t="s">
        <v>206</v>
      </c>
      <c r="C2" s="52" t="s">
        <v>207</v>
      </c>
      <c r="D2" s="53" t="s">
        <v>208</v>
      </c>
      <c r="E2" s="53" t="s">
        <v>129</v>
      </c>
      <c r="F2" s="53">
        <v>300</v>
      </c>
      <c r="G2" s="80" t="str">
        <f>_xlfn.DISPIMG("ID_3C4BD353B91B4A5EB3AC487188F88A30",1)</f>
        <v>=DISPIMG("ID_3C4BD353B91B4A5EB3AC487188F88A30",1)</v>
      </c>
      <c r="H2" s="53" t="s">
        <v>209</v>
      </c>
      <c r="I2" s="55"/>
      <c r="J2" s="53"/>
      <c r="K2" s="81"/>
      <c r="L2" s="81"/>
      <c r="M2" s="79"/>
    </row>
    <row r="3" s="75" customFormat="1" customHeight="1" spans="1:13">
      <c r="A3" s="53">
        <v>2</v>
      </c>
      <c r="B3" s="51" t="s">
        <v>210</v>
      </c>
      <c r="C3" s="52" t="s">
        <v>211</v>
      </c>
      <c r="D3" s="53" t="s">
        <v>208</v>
      </c>
      <c r="E3" s="53" t="s">
        <v>129</v>
      </c>
      <c r="F3" s="53">
        <v>300</v>
      </c>
      <c r="G3" s="80" t="str">
        <f>_xlfn.DISPIMG("ID_7843A583C5754FB5B25F51B918420AC7",1)</f>
        <v>=DISPIMG("ID_7843A583C5754FB5B25F51B918420AC7",1)</v>
      </c>
      <c r="H3" s="53" t="s">
        <v>209</v>
      </c>
      <c r="I3" s="55"/>
      <c r="J3" s="53"/>
      <c r="K3" s="81"/>
      <c r="L3" s="81"/>
      <c r="M3" s="79"/>
    </row>
    <row r="4" s="75" customFormat="1" customHeight="1" spans="1:13">
      <c r="A4" s="53">
        <v>3</v>
      </c>
      <c r="B4" s="51" t="s">
        <v>212</v>
      </c>
      <c r="C4" s="52" t="s">
        <v>213</v>
      </c>
      <c r="D4" s="53" t="s">
        <v>208</v>
      </c>
      <c r="E4" s="53" t="s">
        <v>129</v>
      </c>
      <c r="F4" s="53">
        <v>20</v>
      </c>
      <c r="G4" s="80" t="str">
        <f>_xlfn.DISPIMG("ID_36CD51C66F3B49F78677DC7375BEB177",1)</f>
        <v>=DISPIMG("ID_36CD51C66F3B49F78677DC7375BEB177",1)</v>
      </c>
      <c r="H4" s="53" t="s">
        <v>209</v>
      </c>
      <c r="I4" s="55"/>
      <c r="J4" s="53"/>
      <c r="K4" s="81"/>
      <c r="L4" s="81"/>
      <c r="M4" s="79"/>
    </row>
    <row r="5" s="75" customFormat="1" customHeight="1" spans="1:13">
      <c r="A5" s="53">
        <v>4</v>
      </c>
      <c r="B5" s="51" t="s">
        <v>214</v>
      </c>
      <c r="C5" s="52" t="s">
        <v>215</v>
      </c>
      <c r="D5" s="82" t="s">
        <v>216</v>
      </c>
      <c r="E5" s="53" t="s">
        <v>129</v>
      </c>
      <c r="F5" s="53">
        <v>50</v>
      </c>
      <c r="G5" s="80" t="str">
        <f>_xlfn.DISPIMG("ID_0CD2A8612EA54129B8E76529A9B18C48",1)</f>
        <v>=DISPIMG("ID_0CD2A8612EA54129B8E76529A9B18C48",1)</v>
      </c>
      <c r="H5" s="53" t="s">
        <v>209</v>
      </c>
      <c r="I5" s="55"/>
      <c r="J5" s="53"/>
      <c r="K5" s="81"/>
      <c r="L5" s="81"/>
      <c r="M5" s="79"/>
    </row>
    <row r="6" s="75" customFormat="1" customHeight="1" spans="1:13">
      <c r="A6" s="53">
        <v>5</v>
      </c>
      <c r="B6" s="51" t="s">
        <v>217</v>
      </c>
      <c r="C6" s="83" t="s">
        <v>218</v>
      </c>
      <c r="D6" s="82" t="s">
        <v>216</v>
      </c>
      <c r="E6" s="53" t="s">
        <v>129</v>
      </c>
      <c r="F6" s="53">
        <v>50</v>
      </c>
      <c r="G6" s="80" t="str">
        <f>_xlfn.DISPIMG("ID_1F8B45589D73422588DB2A3E39A33B95",1)</f>
        <v>=DISPIMG("ID_1F8B45589D73422588DB2A3E39A33B95",1)</v>
      </c>
      <c r="H6" s="53" t="s">
        <v>209</v>
      </c>
      <c r="I6" s="55"/>
      <c r="J6" s="53"/>
      <c r="K6" s="81"/>
      <c r="L6" s="81"/>
      <c r="M6" s="79"/>
    </row>
    <row r="7" s="75" customFormat="1" customHeight="1" spans="1:13">
      <c r="A7" s="53">
        <v>6</v>
      </c>
      <c r="B7" s="51" t="s">
        <v>219</v>
      </c>
      <c r="C7" s="51" t="s">
        <v>207</v>
      </c>
      <c r="D7" s="53" t="s">
        <v>208</v>
      </c>
      <c r="E7" s="53" t="s">
        <v>129</v>
      </c>
      <c r="F7" s="53">
        <v>300</v>
      </c>
      <c r="G7" s="80" t="str">
        <f>_xlfn.DISPIMG("ID_975D80D3FAB745F996F52677203FD507",1)</f>
        <v>=DISPIMG("ID_975D80D3FAB745F996F52677203FD507",1)</v>
      </c>
      <c r="H7" s="53" t="s">
        <v>209</v>
      </c>
      <c r="I7" s="55"/>
      <c r="J7" s="53"/>
      <c r="K7" s="81"/>
      <c r="L7" s="81"/>
      <c r="M7" s="79"/>
    </row>
    <row r="8" s="75" customFormat="1" customHeight="1" spans="1:13">
      <c r="A8" s="53">
        <v>7</v>
      </c>
      <c r="B8" s="51" t="s">
        <v>220</v>
      </c>
      <c r="C8" s="51" t="s">
        <v>207</v>
      </c>
      <c r="D8" s="53" t="s">
        <v>208</v>
      </c>
      <c r="E8" s="53" t="s">
        <v>129</v>
      </c>
      <c r="F8" s="53">
        <v>20</v>
      </c>
      <c r="G8" s="80" t="str">
        <f>_xlfn.DISPIMG("ID_D2282B502EEA4489858CACBDB0993B6C",1)</f>
        <v>=DISPIMG("ID_D2282B502EEA4489858CACBDB0993B6C",1)</v>
      </c>
      <c r="H8" s="53" t="s">
        <v>209</v>
      </c>
      <c r="I8" s="55"/>
      <c r="J8" s="53"/>
      <c r="K8" s="81"/>
      <c r="L8" s="81"/>
      <c r="M8" s="79"/>
    </row>
    <row r="9" s="75" customFormat="1" customHeight="1" spans="1:13">
      <c r="A9" s="53">
        <v>8</v>
      </c>
      <c r="B9" s="51" t="s">
        <v>221</v>
      </c>
      <c r="C9" s="83" t="s">
        <v>207</v>
      </c>
      <c r="D9" s="53" t="s">
        <v>208</v>
      </c>
      <c r="E9" s="53" t="s">
        <v>129</v>
      </c>
      <c r="F9" s="53">
        <v>20</v>
      </c>
      <c r="G9" s="80" t="str">
        <f>_xlfn.DISPIMG("ID_A38A0C67D73C49AF928CB576E6690A1A",1)</f>
        <v>=DISPIMG("ID_A38A0C67D73C49AF928CB576E6690A1A",1)</v>
      </c>
      <c r="H9" s="53" t="s">
        <v>209</v>
      </c>
      <c r="I9" s="55"/>
      <c r="J9" s="53"/>
      <c r="K9" s="81"/>
      <c r="L9" s="81"/>
      <c r="M9" s="79"/>
    </row>
    <row r="10" s="76" customFormat="1" ht="93.85" customHeight="1" spans="1:13">
      <c r="A10" s="53">
        <v>9</v>
      </c>
      <c r="B10" s="51" t="s">
        <v>222</v>
      </c>
      <c r="C10" s="51" t="s">
        <v>223</v>
      </c>
      <c r="D10" s="53" t="s">
        <v>208</v>
      </c>
      <c r="E10" s="53" t="s">
        <v>129</v>
      </c>
      <c r="F10" s="53">
        <v>300</v>
      </c>
      <c r="G10" s="53" t="str">
        <f>_xlfn.DISPIMG("ID_867A5D7AC06F4ABBBBAB2CE6CCBE30FD",1)</f>
        <v>=DISPIMG("ID_867A5D7AC06F4ABBBBAB2CE6CCBE30FD",1)</v>
      </c>
      <c r="H10" s="53" t="s">
        <v>209</v>
      </c>
      <c r="I10" s="55"/>
      <c r="J10" s="53"/>
      <c r="K10" s="55"/>
      <c r="L10" s="55"/>
    </row>
    <row r="11" s="75" customFormat="1" ht="86" customHeight="1" spans="1:13">
      <c r="A11" s="53">
        <v>10</v>
      </c>
      <c r="B11" s="51" t="s">
        <v>224</v>
      </c>
      <c r="C11" s="51" t="s">
        <v>207</v>
      </c>
      <c r="D11" s="53" t="s">
        <v>208</v>
      </c>
      <c r="E11" s="53" t="s">
        <v>129</v>
      </c>
      <c r="F11" s="53">
        <v>400</v>
      </c>
      <c r="G11" s="80" t="str">
        <f>_xlfn.DISPIMG("ID_5887198025AD4B3F91733037B0CD1F6E",1)</f>
        <v>=DISPIMG("ID_5887198025AD4B3F91733037B0CD1F6E",1)</v>
      </c>
      <c r="H11" s="53" t="s">
        <v>209</v>
      </c>
      <c r="I11" s="55"/>
      <c r="J11" s="53"/>
      <c r="K11" s="81"/>
      <c r="L11" s="81"/>
      <c r="M11" s="79"/>
    </row>
    <row r="12" s="75" customFormat="1" customHeight="1" spans="1:13">
      <c r="A12" s="53">
        <v>11</v>
      </c>
      <c r="B12" s="51" t="s">
        <v>225</v>
      </c>
      <c r="C12" s="51" t="s">
        <v>207</v>
      </c>
      <c r="D12" s="53" t="s">
        <v>208</v>
      </c>
      <c r="E12" s="53" t="s">
        <v>129</v>
      </c>
      <c r="F12" s="53">
        <v>400</v>
      </c>
      <c r="G12" s="53" t="str">
        <f>_xlfn.DISPIMG("ID_E23F3A8A29FF4A7A962C58CE0355A05D",1)</f>
        <v>=DISPIMG("ID_E23F3A8A29FF4A7A962C58CE0355A05D",1)</v>
      </c>
      <c r="H12" s="53" t="s">
        <v>209</v>
      </c>
      <c r="I12" s="55"/>
      <c r="J12" s="53"/>
      <c r="K12" s="81"/>
      <c r="L12" s="81"/>
      <c r="M12" s="79"/>
    </row>
    <row r="13" s="75" customFormat="1" customHeight="1" spans="1:13">
      <c r="A13" s="53">
        <v>12</v>
      </c>
      <c r="B13" s="51" t="s">
        <v>226</v>
      </c>
      <c r="C13" s="51" t="s">
        <v>207</v>
      </c>
      <c r="D13" s="53" t="s">
        <v>208</v>
      </c>
      <c r="E13" s="53" t="s">
        <v>129</v>
      </c>
      <c r="F13" s="53">
        <v>200</v>
      </c>
      <c r="G13" s="53" t="str">
        <f>_xlfn.DISPIMG("ID_FEB4A60C772449EEB7C1CBD6C046839B",1)</f>
        <v>=DISPIMG("ID_FEB4A60C772449EEB7C1CBD6C046839B",1)</v>
      </c>
      <c r="H13" s="53" t="s">
        <v>209</v>
      </c>
      <c r="I13" s="55"/>
      <c r="J13" s="53"/>
      <c r="K13" s="81"/>
      <c r="L13" s="81"/>
      <c r="M13" s="79"/>
    </row>
    <row r="14" s="75" customFormat="1" customHeight="1" spans="1:13">
      <c r="A14" s="53">
        <v>13</v>
      </c>
      <c r="B14" s="51" t="s">
        <v>227</v>
      </c>
      <c r="C14" s="51" t="s">
        <v>228</v>
      </c>
      <c r="D14" s="53" t="s">
        <v>208</v>
      </c>
      <c r="E14" s="53" t="s">
        <v>129</v>
      </c>
      <c r="F14" s="53">
        <v>50</v>
      </c>
      <c r="G14" s="53" t="str">
        <f>_xlfn.DISPIMG("ID_156643C75F054122A3B90D0519FF1D15",1)</f>
        <v>=DISPIMG("ID_156643C75F054122A3B90D0519FF1D15",1)</v>
      </c>
      <c r="H14" s="53" t="s">
        <v>209</v>
      </c>
      <c r="I14" s="55"/>
      <c r="J14" s="53"/>
      <c r="K14" s="81"/>
      <c r="L14" s="81"/>
      <c r="M14" s="79"/>
    </row>
    <row r="15" s="75" customFormat="1" customHeight="1" spans="1:13">
      <c r="A15" s="53">
        <v>14</v>
      </c>
      <c r="B15" s="51" t="s">
        <v>229</v>
      </c>
      <c r="C15" s="51" t="s">
        <v>230</v>
      </c>
      <c r="D15" s="53" t="s">
        <v>208</v>
      </c>
      <c r="E15" s="53" t="s">
        <v>129</v>
      </c>
      <c r="F15" s="53">
        <v>10</v>
      </c>
      <c r="G15" s="80" t="str">
        <f>_xlfn.DISPIMG("ID_63A753CBF8014A798F53C6EE31A4E759",1)</f>
        <v>=DISPIMG("ID_63A753CBF8014A798F53C6EE31A4E759",1)</v>
      </c>
      <c r="H15" s="53" t="s">
        <v>209</v>
      </c>
      <c r="I15" s="55"/>
      <c r="J15" s="53"/>
      <c r="K15" s="81"/>
      <c r="L15" s="81"/>
      <c r="M15" s="79"/>
    </row>
    <row r="16" s="75" customFormat="1" customHeight="1" spans="1:13">
      <c r="A16" s="82">
        <v>15</v>
      </c>
      <c r="B16" s="83" t="s">
        <v>231</v>
      </c>
      <c r="C16" s="83" t="s">
        <v>232</v>
      </c>
      <c r="D16" s="82" t="s">
        <v>208</v>
      </c>
      <c r="E16" s="82" t="s">
        <v>129</v>
      </c>
      <c r="F16" s="82">
        <v>10</v>
      </c>
      <c r="G16" s="84"/>
      <c r="H16" s="53" t="s">
        <v>209</v>
      </c>
      <c r="I16" s="55"/>
      <c r="J16" s="53"/>
      <c r="K16" s="85"/>
      <c r="L16" s="85"/>
      <c r="M16" s="86"/>
    </row>
    <row r="17" s="75" customFormat="1" customHeight="1" spans="1:13">
      <c r="A17" s="82">
        <v>16</v>
      </c>
      <c r="B17" s="83" t="s">
        <v>233</v>
      </c>
      <c r="C17" s="83" t="s">
        <v>234</v>
      </c>
      <c r="D17" s="82" t="s">
        <v>208</v>
      </c>
      <c r="E17" s="82" t="s">
        <v>129</v>
      </c>
      <c r="F17" s="82">
        <v>10</v>
      </c>
      <c r="G17" s="84"/>
      <c r="H17" s="53" t="s">
        <v>209</v>
      </c>
      <c r="I17" s="55"/>
      <c r="J17" s="53"/>
      <c r="K17" s="85"/>
      <c r="L17" s="85"/>
      <c r="M17" s="86"/>
    </row>
    <row r="18" s="75" customFormat="1" customHeight="1" spans="1:13">
      <c r="A18" s="82">
        <v>17</v>
      </c>
      <c r="B18" s="83" t="s">
        <v>235</v>
      </c>
      <c r="C18" s="83" t="s">
        <v>211</v>
      </c>
      <c r="D18" s="82" t="s">
        <v>208</v>
      </c>
      <c r="E18" s="82" t="s">
        <v>129</v>
      </c>
      <c r="F18" s="82">
        <v>10</v>
      </c>
      <c r="G18" s="84"/>
      <c r="H18" s="53" t="s">
        <v>209</v>
      </c>
      <c r="I18" s="55"/>
      <c r="J18" s="53"/>
      <c r="K18" s="85"/>
      <c r="L18" s="85"/>
      <c r="M18" s="86"/>
    </row>
    <row r="19" s="75" customFormat="1" customHeight="1" spans="1:13">
      <c r="A19" s="53">
        <v>18</v>
      </c>
      <c r="B19" s="51" t="s">
        <v>236</v>
      </c>
      <c r="C19" s="51" t="s">
        <v>237</v>
      </c>
      <c r="D19" s="53" t="s">
        <v>208</v>
      </c>
      <c r="E19" s="53" t="s">
        <v>129</v>
      </c>
      <c r="F19" s="53">
        <v>400</v>
      </c>
      <c r="G19" s="80" t="str">
        <f>_xlfn.DISPIMG("ID_F63E9397B35A4561ABD52BD2724152CE",1)</f>
        <v>=DISPIMG("ID_F63E9397B35A4561ABD52BD2724152CE",1)</v>
      </c>
      <c r="H19" s="53" t="s">
        <v>209</v>
      </c>
      <c r="I19" s="55"/>
      <c r="J19" s="53"/>
      <c r="K19" s="81"/>
      <c r="L19" s="81"/>
      <c r="M19" s="79"/>
    </row>
    <row r="20" s="75" customFormat="1" customHeight="1" spans="1:13">
      <c r="A20" s="53">
        <v>19</v>
      </c>
      <c r="B20" s="51" t="s">
        <v>238</v>
      </c>
      <c r="C20" s="51" t="s">
        <v>239</v>
      </c>
      <c r="D20" s="51" t="s">
        <v>195</v>
      </c>
      <c r="E20" s="53" t="s">
        <v>129</v>
      </c>
      <c r="F20" s="53">
        <v>4</v>
      </c>
      <c r="G20" s="80"/>
      <c r="H20" s="51" t="s">
        <v>240</v>
      </c>
      <c r="I20" s="87"/>
      <c r="J20" s="51"/>
      <c r="K20" s="81"/>
      <c r="L20" s="81"/>
      <c r="M20" s="79"/>
    </row>
    <row r="21" s="75" customFormat="1" customHeight="1" spans="1:13">
      <c r="A21" s="53">
        <v>20</v>
      </c>
      <c r="B21" s="51" t="s">
        <v>241</v>
      </c>
      <c r="C21" s="51" t="s">
        <v>239</v>
      </c>
      <c r="D21" s="51" t="s">
        <v>195</v>
      </c>
      <c r="E21" s="53" t="s">
        <v>129</v>
      </c>
      <c r="F21" s="53">
        <v>15</v>
      </c>
      <c r="G21" s="53"/>
      <c r="H21" s="51" t="s">
        <v>240</v>
      </c>
      <c r="I21" s="87"/>
      <c r="J21" s="51"/>
      <c r="K21" s="55"/>
      <c r="L21" s="55"/>
      <c r="M21" s="88"/>
    </row>
    <row r="22" s="75" customFormat="1" customHeight="1" spans="1:13">
      <c r="A22" s="53">
        <v>21</v>
      </c>
      <c r="B22" s="51" t="s">
        <v>242</v>
      </c>
      <c r="C22" s="51" t="s">
        <v>239</v>
      </c>
      <c r="D22" s="51" t="s">
        <v>195</v>
      </c>
      <c r="E22" s="53" t="s">
        <v>129</v>
      </c>
      <c r="F22" s="53">
        <v>15</v>
      </c>
      <c r="G22" s="80"/>
      <c r="H22" s="51" t="s">
        <v>240</v>
      </c>
      <c r="I22" s="87"/>
      <c r="J22" s="51"/>
      <c r="K22" s="81"/>
      <c r="L22" s="81"/>
      <c r="M22" s="79"/>
    </row>
    <row r="23" s="75" customFormat="1" customHeight="1" spans="1:13">
      <c r="A23" s="53">
        <v>22</v>
      </c>
      <c r="B23" s="51" t="s">
        <v>243</v>
      </c>
      <c r="C23" s="51" t="s">
        <v>239</v>
      </c>
      <c r="D23" s="51" t="s">
        <v>195</v>
      </c>
      <c r="E23" s="53" t="s">
        <v>129</v>
      </c>
      <c r="F23" s="53">
        <v>3</v>
      </c>
      <c r="G23" s="80"/>
      <c r="H23" s="51" t="s">
        <v>240</v>
      </c>
      <c r="I23" s="87"/>
      <c r="J23" s="51"/>
      <c r="K23" s="81"/>
      <c r="L23" s="81"/>
    </row>
    <row r="24" s="75" customFormat="1" customHeight="1" spans="1:13">
      <c r="A24" s="53">
        <v>23</v>
      </c>
      <c r="B24" s="51" t="s">
        <v>244</v>
      </c>
      <c r="C24" s="51" t="s">
        <v>239</v>
      </c>
      <c r="D24" s="51" t="s">
        <v>195</v>
      </c>
      <c r="E24" s="53" t="s">
        <v>129</v>
      </c>
      <c r="F24" s="53">
        <v>3</v>
      </c>
      <c r="G24" s="80"/>
      <c r="H24" s="51" t="s">
        <v>240</v>
      </c>
      <c r="I24" s="87"/>
      <c r="J24" s="51"/>
      <c r="K24" s="81"/>
      <c r="L24" s="81"/>
    </row>
    <row r="25" s="75" customFormat="1" customHeight="1" spans="1:13">
      <c r="A25" s="53">
        <v>24</v>
      </c>
      <c r="B25" s="51" t="s">
        <v>245</v>
      </c>
      <c r="C25" s="51" t="s">
        <v>239</v>
      </c>
      <c r="D25" s="51" t="s">
        <v>195</v>
      </c>
      <c r="E25" s="53" t="s">
        <v>129</v>
      </c>
      <c r="F25" s="53">
        <v>2</v>
      </c>
      <c r="G25" s="80"/>
      <c r="H25" s="51" t="s">
        <v>240</v>
      </c>
      <c r="I25" s="87"/>
      <c r="J25" s="51"/>
      <c r="K25" s="81"/>
      <c r="L25" s="81"/>
    </row>
    <row r="26" s="75" customFormat="1" customHeight="1" spans="1:13">
      <c r="A26" s="53">
        <v>25</v>
      </c>
      <c r="B26" s="51" t="s">
        <v>246</v>
      </c>
      <c r="C26" s="51" t="s">
        <v>239</v>
      </c>
      <c r="D26" s="51" t="s">
        <v>195</v>
      </c>
      <c r="E26" s="53" t="s">
        <v>129</v>
      </c>
      <c r="F26" s="53">
        <v>3</v>
      </c>
      <c r="G26" s="80"/>
      <c r="H26" s="51" t="s">
        <v>240</v>
      </c>
      <c r="I26" s="87"/>
      <c r="J26" s="51"/>
      <c r="K26" s="81"/>
      <c r="L26" s="81"/>
    </row>
    <row r="27" s="75" customFormat="1" customHeight="1" spans="1:13">
      <c r="A27" s="53">
        <v>26</v>
      </c>
      <c r="B27" s="51" t="s">
        <v>247</v>
      </c>
      <c r="C27" s="51" t="s">
        <v>239</v>
      </c>
      <c r="D27" s="51" t="s">
        <v>248</v>
      </c>
      <c r="E27" s="53" t="s">
        <v>129</v>
      </c>
      <c r="F27" s="53">
        <v>20</v>
      </c>
      <c r="G27" s="80"/>
      <c r="H27" s="51" t="s">
        <v>240</v>
      </c>
      <c r="I27" s="87"/>
      <c r="J27" s="51"/>
      <c r="K27" s="81"/>
      <c r="L27" s="81"/>
    </row>
    <row r="28" s="75" customFormat="1" customHeight="1" spans="1:13">
      <c r="A28" s="53">
        <v>27</v>
      </c>
      <c r="B28" s="51" t="s">
        <v>249</v>
      </c>
      <c r="C28" s="51" t="s">
        <v>239</v>
      </c>
      <c r="D28" s="51" t="s">
        <v>195</v>
      </c>
      <c r="E28" s="53" t="s">
        <v>129</v>
      </c>
      <c r="F28" s="53">
        <v>15</v>
      </c>
      <c r="G28" s="80"/>
      <c r="H28" s="51" t="s">
        <v>240</v>
      </c>
      <c r="I28" s="87"/>
      <c r="J28" s="51"/>
      <c r="K28" s="81"/>
      <c r="L28" s="81"/>
    </row>
    <row r="29" s="75" customFormat="1" customHeight="1" spans="1:13">
      <c r="A29" s="53">
        <v>28</v>
      </c>
      <c r="B29" s="51" t="s">
        <v>250</v>
      </c>
      <c r="C29" s="51" t="s">
        <v>239</v>
      </c>
      <c r="D29" s="51" t="s">
        <v>195</v>
      </c>
      <c r="E29" s="53" t="s">
        <v>129</v>
      </c>
      <c r="F29" s="53">
        <v>15</v>
      </c>
      <c r="G29" s="80"/>
      <c r="H29" s="51" t="s">
        <v>240</v>
      </c>
      <c r="I29" s="87"/>
      <c r="J29" s="51"/>
      <c r="K29" s="81"/>
      <c r="L29" s="81"/>
    </row>
    <row r="30" s="75" customFormat="1" customHeight="1" spans="1:13">
      <c r="A30" s="53">
        <v>29</v>
      </c>
      <c r="B30" s="51" t="s">
        <v>273</v>
      </c>
      <c r="C30" s="51" t="s">
        <v>255</v>
      </c>
      <c r="D30" s="51" t="s">
        <v>252</v>
      </c>
      <c r="E30" s="53" t="s">
        <v>129</v>
      </c>
      <c r="F30" s="82">
        <v>20</v>
      </c>
      <c r="H30" s="53" t="s">
        <v>253</v>
      </c>
      <c r="I30" s="55"/>
      <c r="J30" s="53"/>
      <c r="K30" s="81"/>
      <c r="L30" s="81"/>
      <c r="M30" s="75" t="s">
        <v>254</v>
      </c>
    </row>
    <row r="31" s="77" customFormat="1" customHeight="1" spans="1:13">
      <c r="A31" s="82">
        <v>30</v>
      </c>
      <c r="B31" s="83" t="s">
        <v>273</v>
      </c>
      <c r="C31" s="51" t="s">
        <v>255</v>
      </c>
      <c r="D31" s="83" t="s">
        <v>256</v>
      </c>
      <c r="E31" s="82" t="s">
        <v>129</v>
      </c>
      <c r="F31" s="82">
        <v>130</v>
      </c>
      <c r="G31" s="77" t="str">
        <f>_xlfn.DISPIMG("ID_23125E06544641789ADB0803BAAC0E17",1)</f>
        <v>=DISPIMG("ID_23125E06544641789ADB0803BAAC0E17",1)</v>
      </c>
      <c r="H31" s="53" t="s">
        <v>253</v>
      </c>
      <c r="I31" s="55"/>
      <c r="J31" s="53"/>
      <c r="K31" s="85"/>
      <c r="L31" s="85"/>
      <c r="M31" s="89" t="s">
        <v>257</v>
      </c>
    </row>
    <row r="32" s="77" customFormat="1" customHeight="1" spans="1:13">
      <c r="A32" s="82">
        <v>31</v>
      </c>
      <c r="B32" s="83" t="s">
        <v>274</v>
      </c>
      <c r="C32" s="51" t="s">
        <v>255</v>
      </c>
      <c r="D32" s="83" t="s">
        <v>252</v>
      </c>
      <c r="E32" s="82" t="s">
        <v>129</v>
      </c>
      <c r="F32" s="82">
        <v>10</v>
      </c>
      <c r="G32" s="84"/>
      <c r="H32" s="53" t="s">
        <v>253</v>
      </c>
      <c r="I32" s="55"/>
      <c r="J32" s="53"/>
      <c r="K32" s="85"/>
      <c r="L32" s="85"/>
    </row>
    <row r="33" s="77" customFormat="1" customHeight="1" spans="1:13">
      <c r="A33" s="82">
        <v>32</v>
      </c>
      <c r="B33" s="83" t="s">
        <v>258</v>
      </c>
      <c r="C33" s="51" t="s">
        <v>255</v>
      </c>
      <c r="D33" s="83" t="s">
        <v>259</v>
      </c>
      <c r="E33" s="82" t="s">
        <v>129</v>
      </c>
      <c r="F33" s="82">
        <v>30</v>
      </c>
      <c r="G33" s="84"/>
      <c r="H33" s="53" t="s">
        <v>253</v>
      </c>
      <c r="I33" s="55"/>
      <c r="J33" s="53"/>
      <c r="K33" s="85"/>
      <c r="L33" s="85"/>
      <c r="M33" s="89" t="s">
        <v>260</v>
      </c>
    </row>
    <row r="34" s="75" customFormat="1" customHeight="1" spans="1:13">
      <c r="A34" s="53">
        <v>33</v>
      </c>
      <c r="B34" s="51" t="s">
        <v>261</v>
      </c>
      <c r="C34" s="51" t="s">
        <v>255</v>
      </c>
      <c r="D34" s="51" t="s">
        <v>256</v>
      </c>
      <c r="E34" s="53" t="s">
        <v>129</v>
      </c>
      <c r="F34" s="53">
        <v>5</v>
      </c>
      <c r="G34" s="80"/>
      <c r="H34" s="53" t="s">
        <v>253</v>
      </c>
      <c r="I34" s="55"/>
      <c r="J34" s="53"/>
      <c r="K34" s="81"/>
      <c r="L34" s="81"/>
    </row>
    <row r="35" s="75" customFormat="1" customHeight="1" spans="1:13">
      <c r="A35" s="53">
        <v>34</v>
      </c>
      <c r="B35" s="51" t="s">
        <v>262</v>
      </c>
      <c r="C35" s="51" t="s">
        <v>255</v>
      </c>
      <c r="D35" s="51" t="s">
        <v>256</v>
      </c>
      <c r="E35" s="53" t="s">
        <v>129</v>
      </c>
      <c r="F35" s="53">
        <v>30</v>
      </c>
      <c r="G35" s="80"/>
      <c r="H35" s="53" t="s">
        <v>253</v>
      </c>
      <c r="I35" s="55"/>
      <c r="J35" s="53"/>
      <c r="K35" s="81"/>
      <c r="L35" s="81"/>
    </row>
    <row r="36" s="75" customFormat="1" customHeight="1" spans="1:13">
      <c r="A36" s="53">
        <v>35</v>
      </c>
      <c r="B36" s="51" t="s">
        <v>262</v>
      </c>
      <c r="C36" s="51" t="s">
        <v>255</v>
      </c>
      <c r="D36" s="51" t="s">
        <v>263</v>
      </c>
      <c r="E36" s="53" t="s">
        <v>129</v>
      </c>
      <c r="F36" s="53">
        <v>20</v>
      </c>
      <c r="G36" s="80"/>
      <c r="H36" s="53" t="s">
        <v>253</v>
      </c>
      <c r="I36" s="55"/>
      <c r="J36" s="53"/>
      <c r="K36" s="81"/>
      <c r="L36" s="81"/>
    </row>
    <row r="37" s="76" customFormat="1" customHeight="1" spans="1:13">
      <c r="A37" s="53">
        <v>36</v>
      </c>
      <c r="B37" s="53" t="s">
        <v>264</v>
      </c>
      <c r="C37" s="51" t="s">
        <v>255</v>
      </c>
      <c r="D37" s="82" t="s">
        <v>265</v>
      </c>
      <c r="E37" s="53" t="s">
        <v>129</v>
      </c>
      <c r="F37" s="53">
        <v>5000</v>
      </c>
      <c r="G37" s="53"/>
      <c r="H37" s="53" t="s">
        <v>266</v>
      </c>
      <c r="I37" s="55"/>
      <c r="J37" s="53"/>
      <c r="K37" s="55"/>
      <c r="L37" s="55"/>
    </row>
    <row r="38" s="76" customFormat="1" customHeight="1" spans="1:13">
      <c r="A38" s="53">
        <v>37</v>
      </c>
      <c r="B38" s="53" t="s">
        <v>264</v>
      </c>
      <c r="C38" s="51" t="s">
        <v>255</v>
      </c>
      <c r="D38" s="82" t="s">
        <v>265</v>
      </c>
      <c r="E38" s="53" t="s">
        <v>129</v>
      </c>
      <c r="F38" s="53">
        <v>5000</v>
      </c>
      <c r="G38" s="53"/>
      <c r="H38" s="53" t="s">
        <v>266</v>
      </c>
      <c r="I38" s="55"/>
      <c r="J38" s="53"/>
      <c r="K38" s="55"/>
      <c r="L38" s="55"/>
    </row>
    <row r="39" s="77" customFormat="1" customHeight="1" spans="1:13">
      <c r="A39" s="90">
        <v>38</v>
      </c>
      <c r="B39" s="91" t="s">
        <v>267</v>
      </c>
      <c r="C39" s="91" t="s">
        <v>255</v>
      </c>
      <c r="D39" s="91" t="s">
        <v>268</v>
      </c>
      <c r="E39" s="90" t="s">
        <v>129</v>
      </c>
      <c r="F39" s="90">
        <v>15</v>
      </c>
      <c r="G39" s="90" t="str">
        <f>_xlfn.DISPIMG("ID_B78AD01B8B954BEB936A1D51C97E610E",1)</f>
        <v>=DISPIMG("ID_B78AD01B8B954BEB936A1D51C97E610E",1)</v>
      </c>
      <c r="H39" s="90" t="s">
        <v>253</v>
      </c>
      <c r="I39" s="55"/>
      <c r="J39" s="53"/>
      <c r="K39" s="92"/>
      <c r="L39" s="92"/>
      <c r="M39" s="93" t="s">
        <v>269</v>
      </c>
    </row>
    <row r="40" s="77" customFormat="1" customHeight="1" spans="1:13">
      <c r="A40" s="90">
        <v>39</v>
      </c>
      <c r="B40" s="91" t="s">
        <v>270</v>
      </c>
      <c r="C40" s="91" t="s">
        <v>255</v>
      </c>
      <c r="D40" s="90" t="s">
        <v>256</v>
      </c>
      <c r="E40" s="90" t="s">
        <v>129</v>
      </c>
      <c r="F40" s="90">
        <v>10</v>
      </c>
      <c r="G40" s="90" t="str">
        <f>_xlfn.DISPIMG("ID_4A9594BE0DA24CF6814D2995321DC3F0",1)</f>
        <v>=DISPIMG("ID_4A9594BE0DA24CF6814D2995321DC3F0",1)</v>
      </c>
      <c r="H40" s="90" t="s">
        <v>253</v>
      </c>
      <c r="I40" s="55"/>
      <c r="J40" s="53"/>
      <c r="K40" s="92"/>
      <c r="L40" s="92"/>
      <c r="M40" s="93"/>
    </row>
    <row r="41" s="75" customFormat="1" customHeight="1" spans="1:13">
      <c r="A41" s="53">
        <v>40</v>
      </c>
      <c r="B41" s="53" t="s">
        <v>271</v>
      </c>
      <c r="C41" s="51" t="s">
        <v>255</v>
      </c>
      <c r="D41" s="53" t="s">
        <v>272</v>
      </c>
      <c r="E41" s="53" t="s">
        <v>129</v>
      </c>
      <c r="F41" s="53">
        <v>400</v>
      </c>
      <c r="G41" s="53"/>
      <c r="H41" s="53" t="s">
        <v>253</v>
      </c>
      <c r="I41" s="55"/>
      <c r="J41" s="53"/>
      <c r="K41" s="55"/>
      <c r="L41" s="55"/>
      <c r="M41" s="89"/>
    </row>
  </sheetData>
  <mergeCells count="1">
    <mergeCell ref="M39:M40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"/>
  <sheetViews>
    <sheetView workbookViewId="0">
      <selection activeCell="K1" sqref="I$1:I$1048576 K$1:L$1048576"/>
    </sheetView>
  </sheetViews>
  <sheetFormatPr defaultColWidth="9" defaultRowHeight="14.4" outlineLevelRow="5"/>
  <cols>
    <col min="2" max="2" width="14.3796296296296" customWidth="1"/>
    <col min="3" max="3" width="17.8796296296296" customWidth="1"/>
    <col min="4" max="4" width="19.75" customWidth="1"/>
    <col min="5" max="5" width="8.37962962962963" customWidth="1"/>
    <col min="6" max="6" width="11.1296296296296" customWidth="1"/>
    <col min="7" max="7" width="11.8796296296296" customWidth="1"/>
    <col min="8" max="8" width="13" customWidth="1"/>
    <col min="9" max="9" width="13" style="41" customWidth="1"/>
    <col min="10" max="10" width="13" customWidth="1"/>
    <col min="11" max="11" width="12.25" style="41" customWidth="1"/>
    <col min="12" max="12" width="16.8796296296296" style="41" customWidth="1"/>
  </cols>
  <sheetData>
    <row r="1" ht="17.4" spans="1:12">
      <c r="A1" s="42" t="s">
        <v>16</v>
      </c>
      <c r="B1" s="42" t="s">
        <v>17</v>
      </c>
      <c r="C1" s="42" t="s">
        <v>18</v>
      </c>
      <c r="D1" s="42" t="s">
        <v>19</v>
      </c>
      <c r="E1" s="43" t="s">
        <v>20</v>
      </c>
      <c r="F1" s="44" t="s">
        <v>21</v>
      </c>
      <c r="G1" s="42" t="s">
        <v>22</v>
      </c>
      <c r="H1" s="42" t="s">
        <v>23</v>
      </c>
      <c r="I1" s="45" t="s">
        <v>24</v>
      </c>
      <c r="J1" s="46" t="s">
        <v>25</v>
      </c>
      <c r="K1" s="45" t="s">
        <v>26</v>
      </c>
      <c r="L1" s="45" t="s">
        <v>27</v>
      </c>
    </row>
    <row r="2" ht="54" customHeight="1" spans="1:12">
      <c r="A2" s="31">
        <v>1</v>
      </c>
      <c r="B2" s="51" t="s">
        <v>275</v>
      </c>
      <c r="C2" s="52" t="s">
        <v>184</v>
      </c>
      <c r="D2" s="53" t="s">
        <v>276</v>
      </c>
      <c r="E2" s="53" t="s">
        <v>129</v>
      </c>
      <c r="F2" s="53">
        <v>20</v>
      </c>
      <c r="G2" s="51" t="str">
        <f>_xlfn.DISPIMG("ID_B4CD754EFAF749F99B26F5E3B4CD1565",1)</f>
        <v>=DISPIMG("ID_B4CD754EFAF749F99B26F5E3B4CD1565",1)</v>
      </c>
      <c r="H2" s="52"/>
      <c r="I2" s="72"/>
      <c r="J2" s="52"/>
      <c r="K2" s="73"/>
      <c r="L2" s="73"/>
    </row>
    <row r="3" ht="41.45" spans="1:12">
      <c r="A3" s="31">
        <v>2</v>
      </c>
      <c r="B3" s="51" t="s">
        <v>277</v>
      </c>
      <c r="C3" s="52" t="s">
        <v>184</v>
      </c>
      <c r="D3" s="53" t="s">
        <v>192</v>
      </c>
      <c r="E3" s="53" t="s">
        <v>129</v>
      </c>
      <c r="F3" s="53">
        <v>30</v>
      </c>
      <c r="G3" s="51" t="str">
        <f>_xlfn.DISPIMG("ID_B4CD754EFAF749F99B26F5E3B4CD1565",1)</f>
        <v>=DISPIMG("ID_B4CD754EFAF749F99B26F5E3B4CD1565",1)</v>
      </c>
      <c r="H3" s="52"/>
      <c r="I3" s="72"/>
      <c r="J3" s="52"/>
      <c r="K3" s="73"/>
      <c r="L3" s="73"/>
    </row>
    <row r="4" ht="104.4" spans="1:12">
      <c r="A4" s="31">
        <v>3</v>
      </c>
      <c r="B4" s="51" t="s">
        <v>278</v>
      </c>
      <c r="C4" s="52" t="s">
        <v>184</v>
      </c>
      <c r="D4" s="53" t="s">
        <v>192</v>
      </c>
      <c r="E4" s="53" t="s">
        <v>129</v>
      </c>
      <c r="F4" s="53">
        <v>30</v>
      </c>
      <c r="G4" s="51" t="str">
        <f>_xlfn.DISPIMG("ID_B4CD754EFAF749F99B26F5E3B4CD1565",1)</f>
        <v>=DISPIMG("ID_B4CD754EFAF749F99B26F5E3B4CD1565",1)</v>
      </c>
      <c r="H4" s="52"/>
      <c r="I4" s="72"/>
      <c r="J4" s="52"/>
      <c r="K4" s="73"/>
      <c r="L4" s="73"/>
    </row>
    <row r="5" ht="17.4" spans="1:12">
      <c r="A5" s="63"/>
      <c r="B5" s="51"/>
      <c r="C5" s="52"/>
      <c r="D5" s="53"/>
      <c r="E5" s="53"/>
      <c r="F5" s="53"/>
      <c r="G5" s="51"/>
      <c r="H5" s="52"/>
      <c r="I5" s="72"/>
      <c r="J5" s="52"/>
      <c r="K5" s="74"/>
      <c r="L5" s="74"/>
    </row>
    <row r="6" ht="17.4" spans="1:12">
      <c r="A6" s="63"/>
      <c r="B6" s="51"/>
      <c r="C6" s="52"/>
      <c r="D6" s="53"/>
      <c r="E6" s="53"/>
      <c r="F6" s="53"/>
      <c r="G6" s="51"/>
      <c r="H6" s="52"/>
      <c r="I6" s="72"/>
      <c r="J6" s="52"/>
      <c r="K6" s="74"/>
      <c r="L6" s="74"/>
    </row>
  </sheetData>
  <pageMargins left="0.75" right="0.75" top="1" bottom="1" header="0.5" footer="0.5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3"/>
  <sheetViews>
    <sheetView workbookViewId="0">
      <selection activeCell="J1" sqref="H$1:H$1048576 J$1:K$1048576"/>
    </sheetView>
  </sheetViews>
  <sheetFormatPr defaultColWidth="9.63888888888889" defaultRowHeight="14.4" outlineLevelRow="2"/>
  <cols>
    <col min="1" max="1" width="6.96296296296296" style="3" customWidth="1"/>
    <col min="2" max="2" width="32.4074074074074" style="3" customWidth="1"/>
    <col min="3" max="3" width="19.6851851851852" style="3" customWidth="1"/>
    <col min="4" max="4" width="16.8796296296296" style="3" customWidth="1"/>
    <col min="5" max="5" width="9.63888888888889" style="3"/>
    <col min="6" max="6" width="14.462962962963" style="3" customWidth="1"/>
    <col min="7" max="7" width="22.2314814814815" style="3" customWidth="1"/>
    <col min="8" max="8" width="13.4444444444444" style="8" customWidth="1"/>
    <col min="9" max="9" width="9.63888888888889" style="2"/>
    <col min="10" max="11" width="9.63888888888889" style="8"/>
    <col min="12" max="16384" width="9.63888888888889" style="2"/>
  </cols>
  <sheetData>
    <row r="1" s="2" customFormat="1" ht="32.1" customHeight="1" spans="1:11">
      <c r="A1" s="65" t="s">
        <v>8</v>
      </c>
      <c r="B1" s="66"/>
      <c r="C1" s="66"/>
      <c r="D1" s="66"/>
      <c r="E1" s="66"/>
      <c r="F1" s="66"/>
      <c r="G1" s="66"/>
      <c r="H1" s="8"/>
      <c r="J1" s="8"/>
      <c r="K1" s="8"/>
    </row>
    <row r="2" s="2" customFormat="1" ht="34.8" spans="1:11">
      <c r="A2" s="46" t="s">
        <v>16</v>
      </c>
      <c r="B2" s="46" t="s">
        <v>279</v>
      </c>
      <c r="C2" s="46" t="s">
        <v>280</v>
      </c>
      <c r="D2" s="46" t="s">
        <v>281</v>
      </c>
      <c r="E2" s="46" t="s">
        <v>20</v>
      </c>
      <c r="F2" s="46" t="s">
        <v>21</v>
      </c>
      <c r="G2" s="46" t="s">
        <v>23</v>
      </c>
      <c r="H2" s="45" t="s">
        <v>24</v>
      </c>
      <c r="I2" s="46" t="s">
        <v>25</v>
      </c>
      <c r="J2" s="45" t="s">
        <v>26</v>
      </c>
      <c r="K2" s="45" t="s">
        <v>27</v>
      </c>
    </row>
    <row r="3" customFormat="1" ht="63" customHeight="1" spans="1:11">
      <c r="A3" s="67">
        <v>1</v>
      </c>
      <c r="B3" s="68" t="s">
        <v>282</v>
      </c>
      <c r="C3" s="68" t="s">
        <v>283</v>
      </c>
      <c r="D3" s="69" t="s">
        <v>284</v>
      </c>
      <c r="E3" s="70" t="s">
        <v>129</v>
      </c>
      <c r="F3" s="71">
        <v>17</v>
      </c>
      <c r="G3" s="69"/>
      <c r="H3" s="72"/>
      <c r="I3" s="52"/>
      <c r="J3" s="73"/>
      <c r="K3" s="73"/>
    </row>
  </sheetData>
  <mergeCells count="1">
    <mergeCell ref="A1:G1"/>
  </mergeCells>
  <pageMargins left="0.75" right="0.75" top="1" bottom="1" header="0.5" footer="0.5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"/>
  <sheetViews>
    <sheetView zoomScale="80" zoomScaleNormal="80" workbookViewId="0">
      <selection activeCell="L1" sqref="I$1:I$1048576 K$1:K$1048576 L$1:L$1048576"/>
    </sheetView>
  </sheetViews>
  <sheetFormatPr defaultColWidth="9.23148148148148" defaultRowHeight="14.4" outlineLevelRow="2"/>
  <cols>
    <col min="1" max="1" width="5.57407407407407" style="2" customWidth="1"/>
    <col min="2" max="4" width="20.6944444444444" style="2" customWidth="1"/>
    <col min="5" max="6" width="5.57407407407407" style="2" customWidth="1"/>
    <col min="7" max="7" width="35.5740740740741" style="2" customWidth="1"/>
    <col min="8" max="8" width="20.6944444444444" style="2" customWidth="1"/>
    <col min="9" max="9" width="20.6944444444444" style="8" customWidth="1"/>
    <col min="10" max="10" width="20.6944444444444" style="2" customWidth="1"/>
    <col min="11" max="12" width="20.6944444444444" style="8" customWidth="1"/>
    <col min="13" max="16384" width="9.23148148148148" style="2"/>
  </cols>
  <sheetData>
    <row r="1" s="2" customFormat="1" ht="80" customHeight="1" spans="1:12">
      <c r="A1" s="46" t="s">
        <v>16</v>
      </c>
      <c r="B1" s="46" t="s">
        <v>17</v>
      </c>
      <c r="C1" s="46" t="s">
        <v>18</v>
      </c>
      <c r="D1" s="46" t="s">
        <v>19</v>
      </c>
      <c r="E1" s="46" t="s">
        <v>20</v>
      </c>
      <c r="F1" s="46" t="s">
        <v>21</v>
      </c>
      <c r="G1" s="46" t="s">
        <v>22</v>
      </c>
      <c r="H1" s="46" t="s">
        <v>23</v>
      </c>
      <c r="I1" s="45" t="s">
        <v>24</v>
      </c>
      <c r="J1" s="46" t="s">
        <v>25</v>
      </c>
      <c r="K1" s="45" t="s">
        <v>26</v>
      </c>
      <c r="L1" s="45" t="s">
        <v>27</v>
      </c>
    </row>
    <row r="2" s="2" customFormat="1" ht="137" customHeight="1" spans="1:12">
      <c r="A2" s="63">
        <v>1</v>
      </c>
      <c r="B2" s="63" t="s">
        <v>285</v>
      </c>
      <c r="C2" s="63" t="s">
        <v>184</v>
      </c>
      <c r="D2" s="63" t="s">
        <v>286</v>
      </c>
      <c r="E2" s="63" t="s">
        <v>129</v>
      </c>
      <c r="F2" s="63">
        <v>100</v>
      </c>
      <c r="G2" s="63"/>
      <c r="H2" s="63"/>
      <c r="I2" s="64"/>
      <c r="J2" s="63"/>
      <c r="K2" s="64"/>
      <c r="L2" s="64"/>
    </row>
    <row r="3" s="2" customFormat="1" ht="122" customHeight="1" spans="1:12">
      <c r="A3" s="63">
        <v>2</v>
      </c>
      <c r="B3" s="63" t="s">
        <v>287</v>
      </c>
      <c r="C3" s="63" t="s">
        <v>288</v>
      </c>
      <c r="D3" s="63" t="s">
        <v>289</v>
      </c>
      <c r="E3" s="63" t="s">
        <v>129</v>
      </c>
      <c r="F3" s="63">
        <v>20</v>
      </c>
      <c r="G3" s="63"/>
      <c r="H3" s="63"/>
      <c r="I3" s="64"/>
      <c r="J3" s="63"/>
      <c r="K3" s="64"/>
      <c r="L3" s="64"/>
    </row>
  </sheetData>
  <pageMargins left="0.75" right="0.75" top="1" bottom="1" header="0.5" footer="0.5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96"/>
  <sheetViews>
    <sheetView topLeftCell="D1" workbookViewId="0">
      <selection activeCell="K1" sqref="I$1:I$1048576 K$1:L$1048576"/>
    </sheetView>
  </sheetViews>
  <sheetFormatPr defaultColWidth="8.88888888888889" defaultRowHeight="14.4"/>
  <cols>
    <col min="1" max="1" width="11.7777777777778" customWidth="1"/>
    <col min="2" max="2" width="20" customWidth="1"/>
    <col min="3" max="3" width="20.1111111111111" customWidth="1"/>
    <col min="4" max="4" width="17.8888888888889" customWidth="1"/>
    <col min="5" max="5" width="22.6666666666667" customWidth="1"/>
    <col min="6" max="6" width="24.3333333333333" customWidth="1"/>
    <col min="7" max="7" width="37.1111111111111" customWidth="1"/>
    <col min="8" max="8" width="22.8888888888889" customWidth="1"/>
    <col min="9" max="9" width="22.8888888888889" style="41" customWidth="1"/>
    <col min="10" max="10" width="22.8888888888889" customWidth="1"/>
    <col min="11" max="11" width="11.3333333333333" style="41" customWidth="1"/>
    <col min="12" max="12" width="12.5555555555556" style="41" customWidth="1"/>
    <col min="13" max="13" width="13.3888888888889"/>
  </cols>
  <sheetData>
    <row r="1" ht="50" customHeight="1" spans="1:12">
      <c r="A1" s="42" t="s">
        <v>16</v>
      </c>
      <c r="B1" s="42" t="s">
        <v>17</v>
      </c>
      <c r="C1" s="42" t="s">
        <v>18</v>
      </c>
      <c r="D1" s="42" t="s">
        <v>19</v>
      </c>
      <c r="E1" s="43" t="s">
        <v>20</v>
      </c>
      <c r="F1" s="44" t="s">
        <v>21</v>
      </c>
      <c r="G1" s="42" t="s">
        <v>22</v>
      </c>
      <c r="H1" s="42" t="s">
        <v>23</v>
      </c>
      <c r="I1" s="45" t="s">
        <v>24</v>
      </c>
      <c r="J1" s="46" t="s">
        <v>25</v>
      </c>
      <c r="K1" s="45" t="s">
        <v>26</v>
      </c>
      <c r="L1" s="45" t="s">
        <v>27</v>
      </c>
    </row>
    <row r="2" ht="50" customHeight="1" spans="1:12">
      <c r="A2" s="47">
        <v>1</v>
      </c>
      <c r="B2" s="47" t="s">
        <v>28</v>
      </c>
      <c r="C2" s="47"/>
      <c r="D2" s="47" t="s">
        <v>70</v>
      </c>
      <c r="E2" s="47" t="s">
        <v>50</v>
      </c>
      <c r="F2" s="47">
        <v>5</v>
      </c>
      <c r="G2" s="47" t="str">
        <f>_xlfn.DISPIMG("ID_3F75974494764BF38FB25EBCAC769C6B",1)</f>
        <v>=DISPIMG("ID_3F75974494764BF38FB25EBCAC769C6B",1)</v>
      </c>
      <c r="H2" s="47" t="s">
        <v>51</v>
      </c>
      <c r="I2" s="48"/>
      <c r="J2" s="47"/>
      <c r="K2" s="48"/>
      <c r="L2" s="48"/>
    </row>
    <row r="3" ht="50" customHeight="1" spans="1:12">
      <c r="A3" s="47">
        <v>2</v>
      </c>
      <c r="B3" s="47" t="s">
        <v>28</v>
      </c>
      <c r="C3" s="47"/>
      <c r="D3" s="47" t="s">
        <v>70</v>
      </c>
      <c r="E3" s="47" t="s">
        <v>50</v>
      </c>
      <c r="F3" s="47">
        <v>5</v>
      </c>
      <c r="G3" s="47" t="str">
        <f>_xlfn.DISPIMG("ID_5688A66A3E54414C91AF276421AF1D55",1)</f>
        <v>=DISPIMG("ID_5688A66A3E54414C91AF276421AF1D55",1)</v>
      </c>
      <c r="H3" s="47" t="s">
        <v>51</v>
      </c>
      <c r="I3" s="48"/>
      <c r="J3" s="47"/>
      <c r="K3" s="48"/>
      <c r="L3" s="48"/>
    </row>
    <row r="4" ht="50" customHeight="1" spans="1:12">
      <c r="A4" s="47">
        <v>3</v>
      </c>
      <c r="B4" s="47" t="s">
        <v>28</v>
      </c>
      <c r="C4" s="47"/>
      <c r="D4" s="47" t="s">
        <v>70</v>
      </c>
      <c r="E4" s="47" t="s">
        <v>50</v>
      </c>
      <c r="F4" s="47">
        <v>5</v>
      </c>
      <c r="G4" s="47" t="str">
        <f>_xlfn.DISPIMG("ID_9FFDE16045B04C838FB66267F8EF598B",1)</f>
        <v>=DISPIMG("ID_9FFDE16045B04C838FB66267F8EF598B",1)</v>
      </c>
      <c r="H4" s="47" t="s">
        <v>51</v>
      </c>
      <c r="I4" s="48"/>
      <c r="J4" s="47"/>
      <c r="K4" s="48"/>
      <c r="L4" s="48"/>
    </row>
    <row r="5" ht="50" customHeight="1" spans="1:12">
      <c r="A5" s="47">
        <v>4</v>
      </c>
      <c r="B5" s="47" t="s">
        <v>28</v>
      </c>
      <c r="C5" s="47"/>
      <c r="D5" s="47" t="s">
        <v>70</v>
      </c>
      <c r="E5" s="47" t="s">
        <v>50</v>
      </c>
      <c r="F5" s="47">
        <v>5</v>
      </c>
      <c r="G5" s="47" t="str">
        <f>_xlfn.DISPIMG("ID_DF156C74E7024AAFA1B39E4F30837033",1)</f>
        <v>=DISPIMG("ID_DF156C74E7024AAFA1B39E4F30837033",1)</v>
      </c>
      <c r="H5" s="47" t="s">
        <v>51</v>
      </c>
      <c r="I5" s="48"/>
      <c r="J5" s="47"/>
      <c r="K5" s="48"/>
      <c r="L5" s="48"/>
    </row>
    <row r="6" ht="50" customHeight="1" spans="1:12">
      <c r="A6" s="47">
        <v>5</v>
      </c>
      <c r="B6" s="47" t="s">
        <v>28</v>
      </c>
      <c r="C6" s="47"/>
      <c r="D6" s="47" t="s">
        <v>70</v>
      </c>
      <c r="E6" s="47" t="s">
        <v>50</v>
      </c>
      <c r="F6" s="47">
        <v>5</v>
      </c>
      <c r="G6" s="47" t="str">
        <f>_xlfn.DISPIMG("ID_A97C837F3023455287A65F790538541C",1)</f>
        <v>=DISPIMG("ID_A97C837F3023455287A65F790538541C",1)</v>
      </c>
      <c r="H6" s="47" t="s">
        <v>51</v>
      </c>
      <c r="I6" s="48"/>
      <c r="J6" s="47"/>
      <c r="K6" s="48"/>
      <c r="L6" s="48"/>
    </row>
    <row r="7" ht="58" customHeight="1" spans="1:12">
      <c r="A7" s="47">
        <v>6</v>
      </c>
      <c r="B7" s="47" t="s">
        <v>28</v>
      </c>
      <c r="C7" s="47"/>
      <c r="D7" s="47" t="s">
        <v>70</v>
      </c>
      <c r="E7" s="47" t="s">
        <v>50</v>
      </c>
      <c r="F7" s="47">
        <v>5</v>
      </c>
      <c r="G7" s="47" t="str">
        <f>_xlfn.DISPIMG("ID_0592B9EA90E3429082247B9D136AA4D9",1)</f>
        <v>=DISPIMG("ID_0592B9EA90E3429082247B9D136AA4D9",1)</v>
      </c>
      <c r="H7" s="47" t="s">
        <v>51</v>
      </c>
      <c r="I7" s="48"/>
      <c r="J7" s="47"/>
      <c r="K7" s="48"/>
      <c r="L7" s="48"/>
    </row>
    <row r="8" ht="75" customHeight="1" spans="1:12">
      <c r="A8" s="47">
        <v>7</v>
      </c>
      <c r="B8" s="47" t="s">
        <v>28</v>
      </c>
      <c r="C8" s="47"/>
      <c r="D8" s="47" t="s">
        <v>70</v>
      </c>
      <c r="E8" s="47" t="s">
        <v>50</v>
      </c>
      <c r="F8" s="47">
        <v>5</v>
      </c>
      <c r="G8" s="47" t="str">
        <f>_xlfn.DISPIMG("ID_67CF321263A04A058622FB8E58FD995B",1)</f>
        <v>=DISPIMG("ID_67CF321263A04A058622FB8E58FD995B",1)</v>
      </c>
      <c r="H8" s="47"/>
      <c r="I8" s="48"/>
      <c r="J8" s="47"/>
      <c r="K8" s="48"/>
      <c r="L8" s="48"/>
    </row>
    <row r="9" ht="75" customHeight="1" spans="1:12">
      <c r="A9" s="47">
        <v>8</v>
      </c>
      <c r="B9" s="47" t="s">
        <v>28</v>
      </c>
      <c r="C9" s="47"/>
      <c r="D9" s="47" t="s">
        <v>70</v>
      </c>
      <c r="E9" s="47" t="s">
        <v>50</v>
      </c>
      <c r="F9" s="47">
        <v>5</v>
      </c>
      <c r="G9" s="47" t="str">
        <f>_xlfn.DISPIMG("ID_6A3B9E2C3C3646ABA110800232FC9B96",1)</f>
        <v>=DISPIMG("ID_6A3B9E2C3C3646ABA110800232FC9B96",1)</v>
      </c>
      <c r="H9" s="47"/>
      <c r="I9" s="48"/>
      <c r="J9" s="47"/>
      <c r="K9" s="48"/>
      <c r="L9" s="48"/>
    </row>
    <row r="10" ht="142" customHeight="1" spans="1:12">
      <c r="A10" s="47">
        <v>9</v>
      </c>
      <c r="B10" s="47" t="s">
        <v>28</v>
      </c>
      <c r="C10" s="47"/>
      <c r="D10" s="47" t="s">
        <v>70</v>
      </c>
      <c r="E10" s="47" t="s">
        <v>50</v>
      </c>
      <c r="F10" s="47">
        <v>5</v>
      </c>
      <c r="G10" s="47" t="str">
        <f>_xlfn.DISPIMG("ID_ED2BDEE0901C4E379B83DA3BDF8DCF6E",1)</f>
        <v>=DISPIMG("ID_ED2BDEE0901C4E379B83DA3BDF8DCF6E",1)</v>
      </c>
      <c r="H10" s="47"/>
      <c r="I10" s="48"/>
      <c r="J10" s="47"/>
      <c r="K10" s="48"/>
      <c r="L10" s="48"/>
    </row>
    <row r="11" ht="142" customHeight="1" spans="1:12">
      <c r="A11" s="47">
        <v>10</v>
      </c>
      <c r="B11" s="47" t="s">
        <v>28</v>
      </c>
      <c r="C11" s="47"/>
      <c r="D11" s="47" t="s">
        <v>70</v>
      </c>
      <c r="E11" s="47" t="s">
        <v>50</v>
      </c>
      <c r="F11" s="47">
        <v>5</v>
      </c>
      <c r="G11" s="47" t="str">
        <f>_xlfn.DISPIMG("ID_96ADBEFFB5BF41888A80161292832BA5",1)</f>
        <v>=DISPIMG("ID_96ADBEFFB5BF41888A80161292832BA5",1)</v>
      </c>
      <c r="H11" s="47"/>
      <c r="I11" s="48"/>
      <c r="J11" s="47"/>
      <c r="K11" s="48"/>
      <c r="L11" s="48"/>
    </row>
    <row r="12" ht="142" customHeight="1" spans="1:12">
      <c r="A12" s="47">
        <v>11</v>
      </c>
      <c r="B12" s="47" t="s">
        <v>28</v>
      </c>
      <c r="C12" s="47"/>
      <c r="D12" s="47" t="s">
        <v>70</v>
      </c>
      <c r="E12" s="47" t="s">
        <v>50</v>
      </c>
      <c r="F12" s="47">
        <v>5</v>
      </c>
      <c r="G12" s="47" t="str">
        <f>_xlfn.DISPIMG("ID_36B33FAE16544974830180868078150C",1)</f>
        <v>=DISPIMG("ID_36B33FAE16544974830180868078150C",1)</v>
      </c>
      <c r="H12" s="47"/>
      <c r="I12" s="48"/>
      <c r="J12" s="47"/>
      <c r="K12" s="48"/>
      <c r="L12" s="48"/>
    </row>
    <row r="13" ht="142" customHeight="1" spans="1:12">
      <c r="A13" s="47">
        <v>12</v>
      </c>
      <c r="B13" s="47" t="s">
        <v>28</v>
      </c>
      <c r="C13" s="47"/>
      <c r="D13" s="47" t="s">
        <v>70</v>
      </c>
      <c r="E13" s="47" t="s">
        <v>50</v>
      </c>
      <c r="F13" s="47">
        <v>5</v>
      </c>
      <c r="G13" s="47" t="str">
        <f>_xlfn.DISPIMG("ID_89C8654178404630BFFFE9F597FF252D",1)</f>
        <v>=DISPIMG("ID_89C8654178404630BFFFE9F597FF252D",1)</v>
      </c>
      <c r="H13" s="47"/>
      <c r="I13" s="48"/>
      <c r="J13" s="47"/>
      <c r="K13" s="48"/>
      <c r="L13" s="48"/>
    </row>
    <row r="14" ht="142" customHeight="1" spans="1:12">
      <c r="A14" s="47">
        <v>13</v>
      </c>
      <c r="B14" s="47" t="s">
        <v>28</v>
      </c>
      <c r="C14" s="47"/>
      <c r="D14" s="47" t="s">
        <v>92</v>
      </c>
      <c r="E14" s="47" t="s">
        <v>50</v>
      </c>
      <c r="F14" s="47">
        <v>2</v>
      </c>
      <c r="G14" s="47" t="str">
        <f>_xlfn.DISPIMG("ID_F42EFB7614C34F0DA460E3C9D3C475BE",1)</f>
        <v>=DISPIMG("ID_F42EFB7614C34F0DA460E3C9D3C475BE",1)</v>
      </c>
      <c r="H14" s="47" t="s">
        <v>51</v>
      </c>
      <c r="I14" s="48"/>
      <c r="J14" s="47"/>
      <c r="K14" s="48"/>
      <c r="L14" s="48"/>
    </row>
    <row r="15" ht="142" customHeight="1" spans="1:12">
      <c r="A15" s="47">
        <v>14</v>
      </c>
      <c r="B15" s="47" t="s">
        <v>28</v>
      </c>
      <c r="C15" s="47"/>
      <c r="D15" s="47" t="s">
        <v>70</v>
      </c>
      <c r="E15" s="47" t="s">
        <v>50</v>
      </c>
      <c r="F15" s="49">
        <v>30</v>
      </c>
      <c r="G15" s="47" t="str">
        <f>_xlfn.DISPIMG("ID_C2A6142B64FF46DD9AB7721ECC7B6571",1)</f>
        <v>=DISPIMG("ID_C2A6142B64FF46DD9AB7721ECC7B6571",1)</v>
      </c>
      <c r="H15" s="49" t="s">
        <v>290</v>
      </c>
      <c r="I15" s="50"/>
      <c r="J15" s="49"/>
      <c r="K15" s="48"/>
      <c r="L15" s="48"/>
    </row>
    <row r="16" ht="125" customHeight="1" spans="1:12">
      <c r="A16" s="47">
        <v>15</v>
      </c>
      <c r="B16" s="47" t="s">
        <v>28</v>
      </c>
      <c r="C16" s="47"/>
      <c r="D16" s="47" t="s">
        <v>70</v>
      </c>
      <c r="E16" s="47" t="s">
        <v>50</v>
      </c>
      <c r="F16" s="49">
        <v>30</v>
      </c>
      <c r="G16" s="47" t="str">
        <f>_xlfn.DISPIMG("ID_98085F99ED464A6D91281CBC2DA5CC76",1)</f>
        <v>=DISPIMG("ID_98085F99ED464A6D91281CBC2DA5CC76",1)</v>
      </c>
      <c r="H16" s="47" t="s">
        <v>291</v>
      </c>
      <c r="I16" s="48"/>
      <c r="J16" s="47"/>
      <c r="K16" s="48"/>
      <c r="L16" s="48"/>
    </row>
    <row r="17" ht="114" customHeight="1" spans="1:12">
      <c r="A17" s="47">
        <v>16</v>
      </c>
      <c r="B17" s="47" t="s">
        <v>28</v>
      </c>
      <c r="C17" s="47"/>
      <c r="D17" s="47" t="s">
        <v>70</v>
      </c>
      <c r="E17" s="47" t="s">
        <v>50</v>
      </c>
      <c r="F17" s="49">
        <v>25</v>
      </c>
      <c r="G17" s="47" t="str">
        <f>_xlfn.DISPIMG("ID_573440D99BD7450C912B991A7418B6B0",1)</f>
        <v>=DISPIMG("ID_573440D99BD7450C912B991A7418B6B0",1)</v>
      </c>
      <c r="H17" s="47" t="s">
        <v>292</v>
      </c>
      <c r="I17" s="48"/>
      <c r="J17" s="47"/>
      <c r="K17" s="48"/>
      <c r="L17" s="48"/>
    </row>
    <row r="18" ht="114" customHeight="1" spans="1:12">
      <c r="A18" s="47">
        <v>17</v>
      </c>
      <c r="B18" s="51" t="s">
        <v>113</v>
      </c>
      <c r="C18" s="52" t="s">
        <v>86</v>
      </c>
      <c r="D18" s="53" t="s">
        <v>114</v>
      </c>
      <c r="E18" s="53" t="s">
        <v>31</v>
      </c>
      <c r="F18" s="53">
        <v>20</v>
      </c>
      <c r="G18" s="54" t="str">
        <f>_xlfn.DISPIMG("ID_86FE4E26E6944BCE8F2BD8463DAA7503",1)</f>
        <v>=DISPIMG("ID_86FE4E26E6944BCE8F2BD8463DAA7503",1)</v>
      </c>
      <c r="H18" s="53" t="s">
        <v>67</v>
      </c>
      <c r="I18" s="55"/>
      <c r="J18" s="53"/>
      <c r="K18" s="48"/>
      <c r="L18" s="48"/>
    </row>
    <row r="19" ht="114" customHeight="1" spans="1:12">
      <c r="A19" s="47">
        <v>18</v>
      </c>
      <c r="B19" s="51" t="s">
        <v>97</v>
      </c>
      <c r="C19" s="52" t="s">
        <v>98</v>
      </c>
      <c r="D19" s="53" t="s">
        <v>99</v>
      </c>
      <c r="E19" s="53" t="s">
        <v>31</v>
      </c>
      <c r="F19" s="53">
        <v>30</v>
      </c>
      <c r="G19" s="54" t="str">
        <f>_xlfn.DISPIMG("ID_850185DDF5ED498DBEDFB34239D6F1DB",1)</f>
        <v>=DISPIMG("ID_850185DDF5ED498DBEDFB34239D6F1DB",1)</v>
      </c>
      <c r="H19" s="53" t="s">
        <v>67</v>
      </c>
      <c r="I19" s="55"/>
      <c r="J19" s="53"/>
      <c r="K19" s="48"/>
      <c r="L19" s="48"/>
    </row>
    <row r="20" ht="79" customHeight="1" spans="1:12">
      <c r="A20" s="47">
        <v>19</v>
      </c>
      <c r="B20" s="49" t="s">
        <v>89</v>
      </c>
      <c r="C20" s="56" t="s">
        <v>86</v>
      </c>
      <c r="D20" s="47" t="s">
        <v>90</v>
      </c>
      <c r="E20" s="47" t="s">
        <v>31</v>
      </c>
      <c r="F20" s="47">
        <v>20</v>
      </c>
      <c r="G20" s="57" t="str">
        <f>_xlfn.DISPIMG("ID_EA38F587358944A6921861886D73602F",1)</f>
        <v>=DISPIMG("ID_EA38F587358944A6921861886D73602F",1)</v>
      </c>
      <c r="H20" s="47" t="s">
        <v>67</v>
      </c>
      <c r="I20" s="48"/>
      <c r="J20" s="47"/>
      <c r="K20" s="48"/>
      <c r="L20" s="48"/>
    </row>
    <row r="21" ht="79" customHeight="1" spans="1:12">
      <c r="A21" s="47">
        <v>20</v>
      </c>
      <c r="B21" s="49" t="s">
        <v>91</v>
      </c>
      <c r="C21" s="56" t="s">
        <v>86</v>
      </c>
      <c r="D21" s="47" t="s">
        <v>92</v>
      </c>
      <c r="E21" s="47" t="s">
        <v>31</v>
      </c>
      <c r="F21" s="47">
        <v>10</v>
      </c>
      <c r="G21" s="58" t="str">
        <f>_xlfn.DISPIMG("ID_D93BE0CDB6F0474DAAB0B6B3A57A787A",1)</f>
        <v>=DISPIMG("ID_D93BE0CDB6F0474DAAB0B6B3A57A787A",1)</v>
      </c>
      <c r="H21" s="47" t="s">
        <v>67</v>
      </c>
      <c r="I21" s="48"/>
      <c r="J21" s="47"/>
      <c r="K21" s="48"/>
      <c r="L21" s="48"/>
    </row>
    <row r="22" ht="79" customHeight="1" spans="1:12">
      <c r="A22" s="47">
        <v>21</v>
      </c>
      <c r="B22" s="49" t="s">
        <v>93</v>
      </c>
      <c r="C22" s="56" t="s">
        <v>86</v>
      </c>
      <c r="D22" s="47" t="s">
        <v>75</v>
      </c>
      <c r="E22" s="47" t="s">
        <v>31</v>
      </c>
      <c r="F22" s="47">
        <v>5</v>
      </c>
      <c r="G22" s="58" t="str">
        <f>_xlfn.DISPIMG("ID_40DE2C77BF73490B91E9CD95D1AD898A",1)</f>
        <v>=DISPIMG("ID_40DE2C77BF73490B91E9CD95D1AD898A",1)</v>
      </c>
      <c r="H22" s="47" t="s">
        <v>67</v>
      </c>
      <c r="I22" s="48"/>
      <c r="J22" s="47"/>
      <c r="K22" s="48"/>
      <c r="L22" s="48"/>
    </row>
    <row r="23" ht="79" customHeight="1" spans="1:12">
      <c r="A23" s="47">
        <v>22</v>
      </c>
      <c r="B23" s="49" t="s">
        <v>95</v>
      </c>
      <c r="C23" s="56" t="s">
        <v>86</v>
      </c>
      <c r="D23" s="47" t="s">
        <v>92</v>
      </c>
      <c r="E23" s="47" t="s">
        <v>31</v>
      </c>
      <c r="F23" s="47">
        <v>5</v>
      </c>
      <c r="G23" s="58" t="str">
        <f>_xlfn.DISPIMG("ID_0701281CADE346DFB75726B5F13182FF",1)</f>
        <v>=DISPIMG("ID_0701281CADE346DFB75726B5F13182FF",1)</v>
      </c>
      <c r="H23" s="47" t="s">
        <v>67</v>
      </c>
      <c r="I23" s="48"/>
      <c r="J23" s="47"/>
      <c r="K23" s="48"/>
      <c r="L23" s="48"/>
    </row>
    <row r="24" ht="79" customHeight="1" spans="1:12">
      <c r="A24" s="47">
        <v>23</v>
      </c>
      <c r="B24" s="49" t="s">
        <v>96</v>
      </c>
      <c r="C24" s="56" t="s">
        <v>86</v>
      </c>
      <c r="D24" s="47" t="s">
        <v>92</v>
      </c>
      <c r="E24" s="47" t="s">
        <v>31</v>
      </c>
      <c r="F24" s="47">
        <v>5</v>
      </c>
      <c r="G24" s="58" t="str">
        <f t="shared" ref="G24:G38" si="0">_xlfn.DISPIMG("ID_F1E40BFEC6CF40CE931DFE4332AAFBB3",1)</f>
        <v>=DISPIMG("ID_F1E40BFEC6CF40CE931DFE4332AAFBB3",1)</v>
      </c>
      <c r="H24" s="47" t="s">
        <v>67</v>
      </c>
      <c r="I24" s="48"/>
      <c r="J24" s="47"/>
      <c r="K24" s="48"/>
      <c r="L24" s="48"/>
    </row>
    <row r="25" ht="79" customHeight="1" spans="1:12">
      <c r="A25" s="47">
        <v>24</v>
      </c>
      <c r="B25" s="49" t="s">
        <v>293</v>
      </c>
      <c r="C25" s="56" t="s">
        <v>294</v>
      </c>
      <c r="D25" s="53" t="s">
        <v>114</v>
      </c>
      <c r="E25" s="47" t="s">
        <v>31</v>
      </c>
      <c r="F25" s="47">
        <v>10</v>
      </c>
      <c r="G25" s="58" t="str">
        <f t="shared" si="0"/>
        <v>=DISPIMG("ID_F1E40BFEC6CF40CE931DFE4332AAFBB3",1)</v>
      </c>
      <c r="H25" s="47" t="s">
        <v>67</v>
      </c>
      <c r="I25" s="48"/>
      <c r="J25" s="47"/>
      <c r="K25" s="48"/>
      <c r="L25" s="48"/>
    </row>
    <row r="26" ht="79" customHeight="1" spans="1:12">
      <c r="A26" s="47">
        <v>25</v>
      </c>
      <c r="B26" s="49" t="s">
        <v>295</v>
      </c>
      <c r="C26" s="56" t="s">
        <v>294</v>
      </c>
      <c r="D26" s="53" t="s">
        <v>114</v>
      </c>
      <c r="E26" s="47" t="s">
        <v>31</v>
      </c>
      <c r="F26" s="47">
        <v>10</v>
      </c>
      <c r="G26" s="58" t="str">
        <f t="shared" si="0"/>
        <v>=DISPIMG("ID_F1E40BFEC6CF40CE931DFE4332AAFBB3",1)</v>
      </c>
      <c r="H26" s="47" t="s">
        <v>67</v>
      </c>
      <c r="I26" s="48"/>
      <c r="J26" s="47"/>
      <c r="K26" s="48"/>
      <c r="L26" s="48"/>
    </row>
    <row r="27" ht="79" customHeight="1" spans="1:12">
      <c r="A27" s="47">
        <v>26</v>
      </c>
      <c r="B27" s="49" t="s">
        <v>296</v>
      </c>
      <c r="C27" s="56" t="s">
        <v>294</v>
      </c>
      <c r="D27" s="53" t="s">
        <v>114</v>
      </c>
      <c r="E27" s="47" t="s">
        <v>31</v>
      </c>
      <c r="F27" s="47">
        <v>10</v>
      </c>
      <c r="G27" s="58" t="str">
        <f t="shared" si="0"/>
        <v>=DISPIMG("ID_F1E40BFEC6CF40CE931DFE4332AAFBB3",1)</v>
      </c>
      <c r="H27" s="47" t="s">
        <v>67</v>
      </c>
      <c r="I27" s="48"/>
      <c r="J27" s="47"/>
      <c r="K27" s="48"/>
      <c r="L27" s="48"/>
    </row>
    <row r="28" ht="79" customHeight="1" spans="1:12">
      <c r="A28" s="47">
        <v>27</v>
      </c>
      <c r="B28" s="49" t="s">
        <v>297</v>
      </c>
      <c r="C28" s="56" t="s">
        <v>294</v>
      </c>
      <c r="D28" s="53" t="s">
        <v>114</v>
      </c>
      <c r="E28" s="47" t="s">
        <v>31</v>
      </c>
      <c r="F28" s="47">
        <v>10</v>
      </c>
      <c r="G28" s="58" t="str">
        <f t="shared" si="0"/>
        <v>=DISPIMG("ID_F1E40BFEC6CF40CE931DFE4332AAFBB3",1)</v>
      </c>
      <c r="H28" s="47" t="s">
        <v>67</v>
      </c>
      <c r="I28" s="48"/>
      <c r="J28" s="47"/>
      <c r="K28" s="48"/>
      <c r="L28" s="48"/>
    </row>
    <row r="29" ht="79" customHeight="1" spans="1:12">
      <c r="A29" s="47">
        <v>28</v>
      </c>
      <c r="B29" s="49" t="s">
        <v>298</v>
      </c>
      <c r="C29" s="56" t="s">
        <v>294</v>
      </c>
      <c r="D29" s="53" t="s">
        <v>114</v>
      </c>
      <c r="E29" s="47" t="s">
        <v>31</v>
      </c>
      <c r="F29" s="47">
        <v>10</v>
      </c>
      <c r="G29" s="58" t="str">
        <f t="shared" si="0"/>
        <v>=DISPIMG("ID_F1E40BFEC6CF40CE931DFE4332AAFBB3",1)</v>
      </c>
      <c r="H29" s="47" t="s">
        <v>67</v>
      </c>
      <c r="I29" s="48"/>
      <c r="J29" s="47"/>
      <c r="K29" s="48"/>
      <c r="L29" s="48"/>
    </row>
    <row r="30" ht="79" customHeight="1" spans="1:12">
      <c r="A30" s="47">
        <v>29</v>
      </c>
      <c r="B30" s="49" t="s">
        <v>299</v>
      </c>
      <c r="C30" s="56" t="s">
        <v>294</v>
      </c>
      <c r="D30" s="53" t="s">
        <v>114</v>
      </c>
      <c r="E30" s="47" t="s">
        <v>31</v>
      </c>
      <c r="F30" s="47">
        <v>10</v>
      </c>
      <c r="G30" s="58" t="str">
        <f t="shared" si="0"/>
        <v>=DISPIMG("ID_F1E40BFEC6CF40CE931DFE4332AAFBB3",1)</v>
      </c>
      <c r="H30" s="47" t="s">
        <v>67</v>
      </c>
      <c r="I30" s="48"/>
      <c r="J30" s="47"/>
      <c r="K30" s="48"/>
      <c r="L30" s="48"/>
    </row>
    <row r="31" ht="79" customHeight="1" spans="1:12">
      <c r="A31" s="47">
        <v>30</v>
      </c>
      <c r="B31" s="49" t="s">
        <v>300</v>
      </c>
      <c r="C31" s="56" t="s">
        <v>294</v>
      </c>
      <c r="D31" s="53" t="s">
        <v>114</v>
      </c>
      <c r="E31" s="47" t="s">
        <v>31</v>
      </c>
      <c r="F31" s="47">
        <v>10</v>
      </c>
      <c r="G31" s="58" t="str">
        <f t="shared" si="0"/>
        <v>=DISPIMG("ID_F1E40BFEC6CF40CE931DFE4332AAFBB3",1)</v>
      </c>
      <c r="H31" s="47" t="s">
        <v>67</v>
      </c>
      <c r="I31" s="48"/>
      <c r="J31" s="47"/>
      <c r="K31" s="48"/>
      <c r="L31" s="48"/>
    </row>
    <row r="32" ht="79" customHeight="1" spans="1:12">
      <c r="A32" s="47">
        <v>31</v>
      </c>
      <c r="B32" s="49" t="s">
        <v>301</v>
      </c>
      <c r="C32" s="56" t="s">
        <v>294</v>
      </c>
      <c r="D32" s="53" t="s">
        <v>114</v>
      </c>
      <c r="E32" s="47" t="s">
        <v>31</v>
      </c>
      <c r="F32" s="47">
        <v>10</v>
      </c>
      <c r="G32" s="58" t="str">
        <f t="shared" si="0"/>
        <v>=DISPIMG("ID_F1E40BFEC6CF40CE931DFE4332AAFBB3",1)</v>
      </c>
      <c r="H32" s="47" t="s">
        <v>67</v>
      </c>
      <c r="I32" s="48"/>
      <c r="J32" s="47"/>
      <c r="K32" s="48"/>
      <c r="L32" s="48"/>
    </row>
    <row r="33" ht="79" customHeight="1" spans="1:12">
      <c r="A33" s="47">
        <v>32</v>
      </c>
      <c r="B33" s="49" t="s">
        <v>302</v>
      </c>
      <c r="C33" s="56" t="s">
        <v>294</v>
      </c>
      <c r="D33" s="53" t="s">
        <v>114</v>
      </c>
      <c r="E33" s="47" t="s">
        <v>31</v>
      </c>
      <c r="F33" s="47">
        <v>10</v>
      </c>
      <c r="G33" s="58" t="str">
        <f t="shared" si="0"/>
        <v>=DISPIMG("ID_F1E40BFEC6CF40CE931DFE4332AAFBB3",1)</v>
      </c>
      <c r="H33" s="47" t="s">
        <v>67</v>
      </c>
      <c r="I33" s="48"/>
      <c r="J33" s="47"/>
      <c r="K33" s="48"/>
      <c r="L33" s="48"/>
    </row>
    <row r="34" ht="79" customHeight="1" spans="1:12">
      <c r="A34" s="47">
        <v>33</v>
      </c>
      <c r="B34" s="49" t="s">
        <v>303</v>
      </c>
      <c r="C34" s="56" t="s">
        <v>294</v>
      </c>
      <c r="D34" s="53" t="s">
        <v>114</v>
      </c>
      <c r="E34" s="47" t="s">
        <v>31</v>
      </c>
      <c r="F34" s="47">
        <v>10</v>
      </c>
      <c r="G34" s="58" t="str">
        <f t="shared" si="0"/>
        <v>=DISPIMG("ID_F1E40BFEC6CF40CE931DFE4332AAFBB3",1)</v>
      </c>
      <c r="H34" s="47" t="s">
        <v>67</v>
      </c>
      <c r="I34" s="48"/>
      <c r="J34" s="47"/>
      <c r="K34" s="48"/>
      <c r="L34" s="48"/>
    </row>
    <row r="35" ht="79" customHeight="1" spans="1:12">
      <c r="A35" s="47">
        <v>34</v>
      </c>
      <c r="B35" s="49" t="s">
        <v>304</v>
      </c>
      <c r="C35" s="56" t="s">
        <v>294</v>
      </c>
      <c r="D35" s="53" t="s">
        <v>114</v>
      </c>
      <c r="E35" s="47" t="s">
        <v>31</v>
      </c>
      <c r="F35" s="47">
        <v>10</v>
      </c>
      <c r="G35" s="58" t="str">
        <f t="shared" si="0"/>
        <v>=DISPIMG("ID_F1E40BFEC6CF40CE931DFE4332AAFBB3",1)</v>
      </c>
      <c r="H35" s="47" t="s">
        <v>67</v>
      </c>
      <c r="I35" s="48"/>
      <c r="J35" s="47"/>
      <c r="K35" s="48"/>
      <c r="L35" s="48"/>
    </row>
    <row r="36" ht="79" customHeight="1" spans="1:12">
      <c r="A36" s="47">
        <v>35</v>
      </c>
      <c r="B36" s="49" t="s">
        <v>305</v>
      </c>
      <c r="C36" s="56" t="s">
        <v>294</v>
      </c>
      <c r="D36" s="53" t="s">
        <v>114</v>
      </c>
      <c r="E36" s="47" t="s">
        <v>31</v>
      </c>
      <c r="F36" s="47">
        <v>10</v>
      </c>
      <c r="G36" s="58" t="str">
        <f t="shared" si="0"/>
        <v>=DISPIMG("ID_F1E40BFEC6CF40CE931DFE4332AAFBB3",1)</v>
      </c>
      <c r="H36" s="47" t="s">
        <v>67</v>
      </c>
      <c r="I36" s="48"/>
      <c r="J36" s="47"/>
      <c r="K36" s="48"/>
      <c r="L36" s="48"/>
    </row>
    <row r="37" ht="79" customHeight="1" spans="1:12">
      <c r="A37" s="47">
        <v>36</v>
      </c>
      <c r="B37" s="49" t="s">
        <v>306</v>
      </c>
      <c r="C37" s="56" t="s">
        <v>294</v>
      </c>
      <c r="D37" s="53" t="s">
        <v>114</v>
      </c>
      <c r="E37" s="47" t="s">
        <v>31</v>
      </c>
      <c r="F37" s="47">
        <v>10</v>
      </c>
      <c r="G37" s="58" t="str">
        <f t="shared" si="0"/>
        <v>=DISPIMG("ID_F1E40BFEC6CF40CE931DFE4332AAFBB3",1)</v>
      </c>
      <c r="H37" s="47" t="s">
        <v>67</v>
      </c>
      <c r="I37" s="48"/>
      <c r="J37" s="47"/>
      <c r="K37" s="48"/>
      <c r="L37" s="48"/>
    </row>
    <row r="38" ht="79" customHeight="1" spans="1:12">
      <c r="A38" s="47">
        <v>37</v>
      </c>
      <c r="B38" s="49" t="s">
        <v>307</v>
      </c>
      <c r="C38" s="56" t="s">
        <v>294</v>
      </c>
      <c r="D38" s="53" t="s">
        <v>114</v>
      </c>
      <c r="E38" s="47" t="s">
        <v>31</v>
      </c>
      <c r="F38" s="47">
        <v>10</v>
      </c>
      <c r="G38" s="58" t="str">
        <f t="shared" si="0"/>
        <v>=DISPIMG("ID_F1E40BFEC6CF40CE931DFE4332AAFBB3",1)</v>
      </c>
      <c r="H38" s="47" t="s">
        <v>67</v>
      </c>
      <c r="I38" s="48"/>
      <c r="J38" s="47"/>
      <c r="K38" s="48"/>
      <c r="L38" s="48"/>
    </row>
    <row r="39" ht="79" customHeight="1" spans="1:12">
      <c r="A39" s="47">
        <v>38</v>
      </c>
      <c r="B39" s="49" t="s">
        <v>28</v>
      </c>
      <c r="C39" s="56" t="s">
        <v>33</v>
      </c>
      <c r="D39" s="47" t="s">
        <v>308</v>
      </c>
      <c r="E39" s="47" t="s">
        <v>31</v>
      </c>
      <c r="F39" s="47">
        <v>10</v>
      </c>
      <c r="G39" s="58" t="str">
        <f>_xlfn.DISPIMG("ID_8244AAC532A646828766A63D9CA45A4A",1)</f>
        <v>=DISPIMG("ID_8244AAC532A646828766A63D9CA45A4A",1)</v>
      </c>
      <c r="H39" s="47" t="s">
        <v>32</v>
      </c>
      <c r="I39" s="48"/>
      <c r="J39" s="47"/>
      <c r="K39" s="48"/>
      <c r="L39" s="48"/>
    </row>
    <row r="40" ht="79" customHeight="1" spans="1:12">
      <c r="A40" s="47">
        <v>39</v>
      </c>
      <c r="B40" s="49" t="s">
        <v>28</v>
      </c>
      <c r="C40" s="56" t="s">
        <v>35</v>
      </c>
      <c r="D40" s="47" t="s">
        <v>309</v>
      </c>
      <c r="E40" s="47" t="s">
        <v>31</v>
      </c>
      <c r="F40" s="47">
        <v>10</v>
      </c>
      <c r="G40" s="58" t="str">
        <f>_xlfn.DISPIMG("ID_D4C7A53AE5FA4DDB82D394BAE0B59FAB",1)</f>
        <v>=DISPIMG("ID_D4C7A53AE5FA4DDB82D394BAE0B59FAB",1)</v>
      </c>
      <c r="H40" s="47" t="s">
        <v>32</v>
      </c>
      <c r="I40" s="48"/>
      <c r="J40" s="47"/>
      <c r="K40" s="48"/>
      <c r="L40" s="48"/>
    </row>
    <row r="41" ht="79" customHeight="1" spans="1:12">
      <c r="A41" s="47">
        <v>40</v>
      </c>
      <c r="B41" s="49" t="s">
        <v>47</v>
      </c>
      <c r="C41" s="56" t="s">
        <v>48</v>
      </c>
      <c r="D41" s="47" t="s">
        <v>49</v>
      </c>
      <c r="E41" s="47" t="s">
        <v>50</v>
      </c>
      <c r="F41" s="47">
        <v>5</v>
      </c>
      <c r="G41" s="59" t="str">
        <f>_xlfn.DISPIMG("ID_275AEB5AE0FF4D18A1A74EC90098968D",1)</f>
        <v>=DISPIMG("ID_275AEB5AE0FF4D18A1A74EC90098968D",1)</v>
      </c>
      <c r="H41" s="47" t="s">
        <v>51</v>
      </c>
      <c r="I41" s="48"/>
      <c r="J41" s="47"/>
      <c r="K41" s="48"/>
      <c r="L41" s="48"/>
    </row>
    <row r="42" ht="79" customHeight="1" spans="1:12">
      <c r="A42" s="47">
        <v>41</v>
      </c>
      <c r="B42" s="49" t="s">
        <v>54</v>
      </c>
      <c r="C42" s="56" t="s">
        <v>48</v>
      </c>
      <c r="D42" s="47" t="s">
        <v>49</v>
      </c>
      <c r="E42" s="47" t="s">
        <v>50</v>
      </c>
      <c r="F42" s="47">
        <v>5</v>
      </c>
      <c r="G42" s="59" t="str">
        <f>_xlfn.DISPIMG("ID_F148A71A368A48558D7E38902A25E22F",1)</f>
        <v>=DISPIMG("ID_F148A71A368A48558D7E38902A25E22F",1)</v>
      </c>
      <c r="H42" s="47" t="s">
        <v>51</v>
      </c>
      <c r="I42" s="48"/>
      <c r="J42" s="47"/>
      <c r="K42" s="48"/>
      <c r="L42" s="48"/>
    </row>
    <row r="43" ht="79" customHeight="1" spans="1:12">
      <c r="A43" s="47">
        <v>42</v>
      </c>
      <c r="B43" s="49" t="s">
        <v>55</v>
      </c>
      <c r="C43" s="56" t="s">
        <v>48</v>
      </c>
      <c r="D43" s="47" t="s">
        <v>49</v>
      </c>
      <c r="E43" s="47" t="s">
        <v>50</v>
      </c>
      <c r="F43" s="47">
        <v>5</v>
      </c>
      <c r="G43" s="59" t="str">
        <f>_xlfn.DISPIMG("ID_5DAA27CF0B4A4EF28AF6B5598EA4CE0D",1)</f>
        <v>=DISPIMG("ID_5DAA27CF0B4A4EF28AF6B5598EA4CE0D",1)</v>
      </c>
      <c r="H43" s="47" t="s">
        <v>51</v>
      </c>
      <c r="I43" s="48"/>
      <c r="J43" s="47"/>
      <c r="K43" s="48"/>
      <c r="L43" s="48"/>
    </row>
    <row r="44" ht="79" customHeight="1" spans="1:12">
      <c r="A44" s="47">
        <v>43</v>
      </c>
      <c r="B44" s="49" t="s">
        <v>56</v>
      </c>
      <c r="C44" s="56" t="s">
        <v>48</v>
      </c>
      <c r="D44" s="47" t="s">
        <v>49</v>
      </c>
      <c r="E44" s="47" t="s">
        <v>50</v>
      </c>
      <c r="F44" s="47">
        <v>10</v>
      </c>
      <c r="G44" s="59" t="str">
        <f>_xlfn.DISPIMG("ID_9364D84809E844499973845C032512EE",1)</f>
        <v>=DISPIMG("ID_9364D84809E844499973845C032512EE",1)</v>
      </c>
      <c r="H44" s="47" t="s">
        <v>51</v>
      </c>
      <c r="I44" s="48"/>
      <c r="J44" s="47"/>
      <c r="K44" s="48"/>
      <c r="L44" s="48"/>
    </row>
    <row r="45" ht="85" customHeight="1" spans="1:12">
      <c r="A45" s="47">
        <v>44</v>
      </c>
      <c r="B45" s="49" t="s">
        <v>58</v>
      </c>
      <c r="C45" s="56" t="s">
        <v>48</v>
      </c>
      <c r="D45" s="47" t="s">
        <v>49</v>
      </c>
      <c r="E45" s="47" t="s">
        <v>50</v>
      </c>
      <c r="F45" s="47">
        <v>10</v>
      </c>
      <c r="G45" s="59" t="str">
        <f>_xlfn.DISPIMG("ID_8EF030D7CB004F428473A844DC092410",1)</f>
        <v>=DISPIMG("ID_8EF030D7CB004F428473A844DC092410",1)</v>
      </c>
      <c r="H45" s="47" t="s">
        <v>51</v>
      </c>
      <c r="I45" s="48"/>
      <c r="J45" s="47"/>
      <c r="K45" s="48"/>
      <c r="L45" s="48"/>
    </row>
    <row r="46" ht="85" customHeight="1" spans="1:12">
      <c r="A46" s="47">
        <v>45</v>
      </c>
      <c r="B46" s="49" t="s">
        <v>59</v>
      </c>
      <c r="C46" s="56" t="s">
        <v>48</v>
      </c>
      <c r="D46" s="47" t="s">
        <v>49</v>
      </c>
      <c r="E46" s="47" t="s">
        <v>50</v>
      </c>
      <c r="F46" s="47">
        <v>5</v>
      </c>
      <c r="G46" s="59" t="str">
        <f>_xlfn.DISPIMG("ID_0B133F67FCE64A35B4924F633501AE42",1)</f>
        <v>=DISPIMG("ID_0B133F67FCE64A35B4924F633501AE42",1)</v>
      </c>
      <c r="H46" s="47" t="s">
        <v>51</v>
      </c>
      <c r="I46" s="48"/>
      <c r="J46" s="47"/>
      <c r="K46" s="48"/>
      <c r="L46" s="48"/>
    </row>
    <row r="47" ht="85" customHeight="1" spans="1:12">
      <c r="A47" s="47">
        <v>46</v>
      </c>
      <c r="B47" s="49" t="s">
        <v>169</v>
      </c>
      <c r="C47" s="56" t="s">
        <v>170</v>
      </c>
      <c r="D47" s="47" t="s">
        <v>70</v>
      </c>
      <c r="E47" s="47" t="s">
        <v>129</v>
      </c>
      <c r="F47" s="47">
        <v>5</v>
      </c>
      <c r="G47" s="47" t="str">
        <f>_xlfn.DISPIMG("ID_27FB79D3680545BC9B75840ABB9AE076",1)</f>
        <v>=DISPIMG("ID_27FB79D3680545BC9B75840ABB9AE076",1)</v>
      </c>
      <c r="H47" s="47" t="s">
        <v>32</v>
      </c>
      <c r="I47" s="48"/>
      <c r="J47" s="47"/>
      <c r="K47" s="48"/>
      <c r="L47" s="48"/>
    </row>
    <row r="48" ht="153" customHeight="1" spans="1:12">
      <c r="A48" s="47">
        <v>47</v>
      </c>
      <c r="B48" s="49" t="s">
        <v>310</v>
      </c>
      <c r="C48" s="56" t="s">
        <v>48</v>
      </c>
      <c r="D48" s="47" t="s">
        <v>311</v>
      </c>
      <c r="E48" s="47" t="s">
        <v>50</v>
      </c>
      <c r="F48" s="47">
        <v>2</v>
      </c>
      <c r="G48" s="58" t="str">
        <f>_xlfn.DISPIMG("ID_FC80104268994CA5BE76293AD6E67494",1)</f>
        <v>=DISPIMG("ID_FC80104268994CA5BE76293AD6E67494",1)</v>
      </c>
      <c r="H48" s="47" t="s">
        <v>51</v>
      </c>
      <c r="I48" s="48"/>
      <c r="J48" s="47"/>
      <c r="K48" s="48"/>
      <c r="L48" s="48"/>
    </row>
    <row r="49" ht="85" customHeight="1" spans="1:12">
      <c r="A49" s="47">
        <v>48</v>
      </c>
      <c r="B49" s="49" t="s">
        <v>153</v>
      </c>
      <c r="C49" s="56" t="s">
        <v>133</v>
      </c>
      <c r="D49" s="47" t="s">
        <v>134</v>
      </c>
      <c r="E49" s="47" t="s">
        <v>31</v>
      </c>
      <c r="F49" s="47">
        <v>2</v>
      </c>
      <c r="G49" s="58" t="str">
        <f>_xlfn.DISPIMG("ID_FBFF9D0282404E6980D6E6D5EB5001FC",1)</f>
        <v>=DISPIMG("ID_FBFF9D0282404E6980D6E6D5EB5001FC",1)</v>
      </c>
      <c r="H49" s="47"/>
      <c r="I49" s="48"/>
      <c r="J49" s="47"/>
      <c r="K49" s="48"/>
      <c r="L49" s="48"/>
    </row>
    <row r="50" ht="85" customHeight="1" spans="1:12">
      <c r="A50" s="47">
        <v>49</v>
      </c>
      <c r="B50" s="49" t="s">
        <v>154</v>
      </c>
      <c r="C50" s="56" t="s">
        <v>133</v>
      </c>
      <c r="D50" s="47" t="s">
        <v>134</v>
      </c>
      <c r="E50" s="47" t="s">
        <v>31</v>
      </c>
      <c r="F50" s="47">
        <v>2</v>
      </c>
      <c r="G50" s="58" t="str">
        <f>_xlfn.DISPIMG("ID_52BF9C9BE1BE4314A1C4D0F7ABB0E857",1)</f>
        <v>=DISPIMG("ID_52BF9C9BE1BE4314A1C4D0F7ABB0E857",1)</v>
      </c>
      <c r="H50" s="47"/>
      <c r="I50" s="48"/>
      <c r="J50" s="47"/>
      <c r="K50" s="48"/>
      <c r="L50" s="48"/>
    </row>
    <row r="51" ht="85" customHeight="1" spans="1:12">
      <c r="A51" s="47">
        <v>50</v>
      </c>
      <c r="B51" s="49" t="s">
        <v>151</v>
      </c>
      <c r="C51" s="56" t="s">
        <v>133</v>
      </c>
      <c r="D51" s="47" t="s">
        <v>134</v>
      </c>
      <c r="E51" s="47" t="s">
        <v>31</v>
      </c>
      <c r="F51" s="47">
        <v>2</v>
      </c>
      <c r="G51" s="58" t="str">
        <f>_xlfn.DISPIMG("ID_F028E8AA6C5D47EBAC5A4D1F7223DBDE",1)</f>
        <v>=DISPIMG("ID_F028E8AA6C5D47EBAC5A4D1F7223DBDE",1)</v>
      </c>
      <c r="H51" s="47"/>
      <c r="I51" s="48"/>
      <c r="J51" s="47"/>
      <c r="K51" s="48"/>
      <c r="L51" s="48"/>
    </row>
    <row r="52" ht="85" customHeight="1" spans="1:12">
      <c r="A52" s="47">
        <v>51</v>
      </c>
      <c r="B52" s="49" t="s">
        <v>149</v>
      </c>
      <c r="C52" s="56" t="s">
        <v>133</v>
      </c>
      <c r="D52" s="47" t="s">
        <v>134</v>
      </c>
      <c r="E52" s="47" t="s">
        <v>31</v>
      </c>
      <c r="F52" s="47">
        <v>2</v>
      </c>
      <c r="G52" s="58" t="str">
        <f>_xlfn.DISPIMG("ID_862F0F0F05484BCA92B1092C3536C8EC",1)</f>
        <v>=DISPIMG("ID_862F0F0F05484BCA92B1092C3536C8EC",1)</v>
      </c>
      <c r="H52" s="47"/>
      <c r="I52" s="48"/>
      <c r="J52" s="47"/>
      <c r="K52" s="48"/>
      <c r="L52" s="48"/>
    </row>
    <row r="53" ht="85" customHeight="1" spans="1:12">
      <c r="A53" s="47">
        <v>52</v>
      </c>
      <c r="B53" s="49" t="s">
        <v>137</v>
      </c>
      <c r="C53" s="56" t="s">
        <v>133</v>
      </c>
      <c r="D53" s="47" t="s">
        <v>134</v>
      </c>
      <c r="E53" s="47" t="s">
        <v>31</v>
      </c>
      <c r="F53" s="47">
        <v>2</v>
      </c>
      <c r="G53" s="58" t="str">
        <f>_xlfn.DISPIMG("ID_741B3AF242724EB1989EF8BB8068F28F",1)</f>
        <v>=DISPIMG("ID_741B3AF242724EB1989EF8BB8068F28F",1)</v>
      </c>
      <c r="H53" s="47"/>
      <c r="I53" s="48"/>
      <c r="J53" s="47"/>
      <c r="K53" s="48"/>
      <c r="L53" s="48"/>
    </row>
    <row r="54" ht="76" customHeight="1" spans="1:12">
      <c r="A54" s="47">
        <v>53</v>
      </c>
      <c r="B54" s="49" t="s">
        <v>138</v>
      </c>
      <c r="C54" s="56" t="s">
        <v>133</v>
      </c>
      <c r="D54" s="47" t="s">
        <v>134</v>
      </c>
      <c r="E54" s="47" t="s">
        <v>31</v>
      </c>
      <c r="F54" s="47">
        <v>2</v>
      </c>
      <c r="G54" s="58" t="str">
        <f>_xlfn.DISPIMG("ID_9D6BEEA58607489099FC6E473554D472",1)</f>
        <v>=DISPIMG("ID_9D6BEEA58607489099FC6E473554D472",1)</v>
      </c>
      <c r="H54" s="47"/>
      <c r="I54" s="48"/>
      <c r="J54" s="47"/>
      <c r="K54" s="48"/>
      <c r="L54" s="48"/>
    </row>
    <row r="55" ht="88" customHeight="1" spans="1:12">
      <c r="A55" s="47">
        <v>54</v>
      </c>
      <c r="B55" s="49" t="s">
        <v>140</v>
      </c>
      <c r="C55" s="56" t="s">
        <v>133</v>
      </c>
      <c r="D55" s="47" t="s">
        <v>134</v>
      </c>
      <c r="E55" s="47" t="s">
        <v>31</v>
      </c>
      <c r="F55" s="47">
        <v>2</v>
      </c>
      <c r="G55" s="58" t="str">
        <f t="shared" ref="G55:G57" si="1">_xlfn.DISPIMG("ID_A570C5B0AF9347A6923EB743F3FEC30B",1)</f>
        <v>=DISPIMG("ID_A570C5B0AF9347A6923EB743F3FEC30B",1)</v>
      </c>
      <c r="H55" s="47"/>
      <c r="I55" s="48"/>
      <c r="J55" s="47"/>
      <c r="K55" s="48"/>
      <c r="L55" s="48"/>
    </row>
    <row r="56" ht="96" customHeight="1" spans="1:12">
      <c r="A56" s="47">
        <v>55</v>
      </c>
      <c r="B56" s="49" t="s">
        <v>312</v>
      </c>
      <c r="C56" s="56" t="s">
        <v>133</v>
      </c>
      <c r="D56" s="47" t="s">
        <v>187</v>
      </c>
      <c r="E56" s="47" t="s">
        <v>31</v>
      </c>
      <c r="F56" s="60">
        <v>1</v>
      </c>
      <c r="G56" s="58" t="str">
        <f t="shared" si="1"/>
        <v>=DISPIMG("ID_A570C5B0AF9347A6923EB743F3FEC30B",1)</v>
      </c>
      <c r="H56" s="60"/>
      <c r="I56" s="61"/>
      <c r="J56" s="60"/>
      <c r="K56" s="61"/>
      <c r="L56" s="61"/>
    </row>
    <row r="57" ht="81" customHeight="1" spans="1:12">
      <c r="A57" s="47">
        <v>56</v>
      </c>
      <c r="B57" s="49" t="s">
        <v>313</v>
      </c>
      <c r="C57" s="56" t="s">
        <v>133</v>
      </c>
      <c r="D57" s="47" t="s">
        <v>314</v>
      </c>
      <c r="E57" s="47" t="s">
        <v>31</v>
      </c>
      <c r="F57" s="60">
        <v>1</v>
      </c>
      <c r="G57" s="58" t="str">
        <f t="shared" si="1"/>
        <v>=DISPIMG("ID_A570C5B0AF9347A6923EB743F3FEC30B",1)</v>
      </c>
      <c r="H57" s="60"/>
      <c r="I57" s="61"/>
      <c r="J57" s="60"/>
      <c r="K57" s="61"/>
      <c r="L57" s="61"/>
    </row>
    <row r="58" ht="50" customHeight="1" spans="1:12">
      <c r="A58" s="47">
        <v>57</v>
      </c>
      <c r="B58" s="49" t="s">
        <v>315</v>
      </c>
      <c r="C58" s="56" t="s">
        <v>48</v>
      </c>
      <c r="D58" s="62" t="s">
        <v>316</v>
      </c>
      <c r="E58" s="60" t="s">
        <v>179</v>
      </c>
      <c r="F58" s="60">
        <v>1</v>
      </c>
      <c r="G58" s="60" t="str">
        <f>_xlfn.DISPIMG("ID_E845DF0E2993496594D7E5F5F23CFF12",1)</f>
        <v>=DISPIMG("ID_E845DF0E2993496594D7E5F5F23CFF12",1)</v>
      </c>
      <c r="H58" s="60"/>
      <c r="I58" s="61"/>
      <c r="J58" s="60"/>
      <c r="K58" s="61"/>
      <c r="L58" s="61"/>
    </row>
    <row r="59" ht="50" customHeight="1" spans="1:12">
      <c r="A59" s="47">
        <v>58</v>
      </c>
      <c r="B59" s="49" t="s">
        <v>317</v>
      </c>
      <c r="C59" s="56" t="s">
        <v>48</v>
      </c>
      <c r="D59" s="62" t="s">
        <v>316</v>
      </c>
      <c r="E59" s="60" t="s">
        <v>179</v>
      </c>
      <c r="F59" s="60">
        <v>1</v>
      </c>
      <c r="G59" s="60" t="str">
        <f>_xlfn.DISPIMG("ID_FDD35ED7B46B4579AEE2464E5929DAC1",1)</f>
        <v>=DISPIMG("ID_FDD35ED7B46B4579AEE2464E5929DAC1",1)</v>
      </c>
      <c r="H59" s="60"/>
      <c r="I59" s="61"/>
      <c r="J59" s="60"/>
      <c r="K59" s="61"/>
      <c r="L59" s="61"/>
    </row>
    <row r="60" ht="50" customHeight="1" spans="1:12">
      <c r="A60" s="47">
        <v>59</v>
      </c>
      <c r="B60" s="49" t="s">
        <v>318</v>
      </c>
      <c r="C60" s="56" t="s">
        <v>48</v>
      </c>
      <c r="D60" s="62" t="s">
        <v>319</v>
      </c>
      <c r="E60" s="60" t="s">
        <v>179</v>
      </c>
      <c r="F60" s="60">
        <v>17</v>
      </c>
      <c r="G60" s="60" t="str">
        <f>_xlfn.DISPIMG("ID_03F26A886BFE408AB5EBFF4270F03889",1)</f>
        <v>=DISPIMG("ID_03F26A886BFE408AB5EBFF4270F03889",1)</v>
      </c>
      <c r="H60" s="60"/>
      <c r="I60" s="61"/>
      <c r="J60" s="60"/>
      <c r="K60" s="61"/>
      <c r="L60" s="61"/>
    </row>
    <row r="61" ht="50" customHeight="1" spans="1:12">
      <c r="A61" s="47">
        <v>60</v>
      </c>
      <c r="B61" s="49" t="s">
        <v>320</v>
      </c>
      <c r="C61" s="56" t="s">
        <v>48</v>
      </c>
      <c r="D61" s="62" t="s">
        <v>319</v>
      </c>
      <c r="E61" s="60" t="s">
        <v>179</v>
      </c>
      <c r="F61" s="60">
        <v>8</v>
      </c>
      <c r="G61" s="60" t="str">
        <f>_xlfn.DISPIMG("ID_15C9A1B58D174A5BA5073A03EB39A0D6",1)</f>
        <v>=DISPIMG("ID_15C9A1B58D174A5BA5073A03EB39A0D6",1)</v>
      </c>
      <c r="H61" s="60"/>
      <c r="I61" s="61"/>
      <c r="J61" s="60"/>
      <c r="K61" s="61"/>
      <c r="L61" s="61"/>
    </row>
    <row r="62" ht="50" customHeight="1" spans="1:12">
      <c r="A62" s="47">
        <v>61</v>
      </c>
      <c r="B62" s="49" t="s">
        <v>321</v>
      </c>
      <c r="C62" s="56" t="s">
        <v>48</v>
      </c>
      <c r="D62" s="62" t="s">
        <v>322</v>
      </c>
      <c r="E62" s="60" t="s">
        <v>179</v>
      </c>
      <c r="F62" s="60">
        <v>8</v>
      </c>
      <c r="G62" s="60" t="str">
        <f>_xlfn.DISPIMG("ID_A638D6BCE0F74B6A9F1D2FCB56ECE579",1)</f>
        <v>=DISPIMG("ID_A638D6BCE0F74B6A9F1D2FCB56ECE579",1)</v>
      </c>
      <c r="H62" s="60"/>
      <c r="I62" s="61"/>
      <c r="J62" s="60"/>
      <c r="K62" s="61"/>
      <c r="L62" s="61"/>
    </row>
    <row r="63" ht="50" customHeight="1" spans="1:12">
      <c r="A63" s="47">
        <v>62</v>
      </c>
      <c r="B63" s="49" t="s">
        <v>323</v>
      </c>
      <c r="C63" s="56" t="s">
        <v>48</v>
      </c>
      <c r="D63" s="62" t="s">
        <v>322</v>
      </c>
      <c r="E63" s="60" t="s">
        <v>179</v>
      </c>
      <c r="F63" s="60">
        <v>4</v>
      </c>
      <c r="G63" s="60" t="str">
        <f>_xlfn.DISPIMG("ID_B101297E2E51447EAA01C53069595A68",1)</f>
        <v>=DISPIMG("ID_B101297E2E51447EAA01C53069595A68",1)</v>
      </c>
      <c r="H63" s="60"/>
      <c r="I63" s="61"/>
      <c r="J63" s="60"/>
      <c r="K63" s="61"/>
      <c r="L63" s="61"/>
    </row>
    <row r="64" ht="50" customHeight="1" spans="1:12">
      <c r="A64" s="47">
        <v>63</v>
      </c>
      <c r="B64" s="49" t="s">
        <v>324</v>
      </c>
      <c r="C64" s="56" t="s">
        <v>48</v>
      </c>
      <c r="D64" s="62" t="s">
        <v>316</v>
      </c>
      <c r="E64" s="60" t="s">
        <v>179</v>
      </c>
      <c r="F64" s="60">
        <v>4</v>
      </c>
      <c r="G64" s="60" t="str">
        <f>_xlfn.DISPIMG("ID_565717C7DD8D4740AC6DEE89248C0A46",1)</f>
        <v>=DISPIMG("ID_565717C7DD8D4740AC6DEE89248C0A46",1)</v>
      </c>
      <c r="H64" s="60"/>
      <c r="I64" s="61"/>
      <c r="J64" s="60"/>
      <c r="K64" s="61"/>
      <c r="L64" s="61"/>
    </row>
    <row r="65" ht="50" customHeight="1" spans="1:12">
      <c r="A65" s="47">
        <v>64</v>
      </c>
      <c r="B65" s="49" t="s">
        <v>325</v>
      </c>
      <c r="C65" s="56" t="s">
        <v>48</v>
      </c>
      <c r="D65" s="62" t="s">
        <v>316</v>
      </c>
      <c r="E65" s="60" t="s">
        <v>179</v>
      </c>
      <c r="F65" s="60">
        <v>4</v>
      </c>
      <c r="G65" s="60" t="str">
        <f>_xlfn.DISPIMG("ID_34F2FE81843345A4BD92EDBAB938B1AD",1)</f>
        <v>=DISPIMG("ID_34F2FE81843345A4BD92EDBAB938B1AD",1)</v>
      </c>
      <c r="H65" s="60"/>
      <c r="I65" s="61"/>
      <c r="J65" s="60"/>
      <c r="K65" s="61"/>
      <c r="L65" s="61"/>
    </row>
    <row r="66" ht="50" customHeight="1" spans="1:12">
      <c r="A66" s="47">
        <v>65</v>
      </c>
      <c r="B66" s="49" t="s">
        <v>326</v>
      </c>
      <c r="C66" s="56" t="s">
        <v>48</v>
      </c>
      <c r="D66" s="62" t="s">
        <v>322</v>
      </c>
      <c r="E66" s="60" t="s">
        <v>179</v>
      </c>
      <c r="F66" s="60">
        <v>4</v>
      </c>
      <c r="G66" s="60" t="str">
        <f>_xlfn.DISPIMG("ID_5B4DAF8F043A4FA2A6B9B56A53FE8575",1)</f>
        <v>=DISPIMG("ID_5B4DAF8F043A4FA2A6B9B56A53FE8575",1)</v>
      </c>
      <c r="H66" s="60"/>
      <c r="I66" s="61"/>
      <c r="J66" s="60"/>
      <c r="K66" s="61"/>
      <c r="L66" s="61"/>
    </row>
    <row r="67" ht="50" customHeight="1" spans="1:12">
      <c r="A67" s="47">
        <v>66</v>
      </c>
      <c r="B67" s="49" t="s">
        <v>327</v>
      </c>
      <c r="C67" s="56" t="s">
        <v>48</v>
      </c>
      <c r="D67" s="62" t="s">
        <v>328</v>
      </c>
      <c r="E67" s="60" t="s">
        <v>179</v>
      </c>
      <c r="F67" s="60">
        <v>2</v>
      </c>
      <c r="G67" s="60" t="str">
        <f>_xlfn.DISPIMG("ID_AC70958FB27E4BD5B8F12CFFC1F01648",1)</f>
        <v>=DISPIMG("ID_AC70958FB27E4BD5B8F12CFFC1F01648",1)</v>
      </c>
      <c r="H67" s="60"/>
      <c r="I67" s="61"/>
      <c r="J67" s="60"/>
      <c r="K67" s="61"/>
      <c r="L67" s="61"/>
    </row>
    <row r="68" ht="50" customHeight="1" spans="1:12">
      <c r="A68" s="47">
        <v>67</v>
      </c>
      <c r="B68" s="49" t="s">
        <v>329</v>
      </c>
      <c r="C68" s="56" t="s">
        <v>48</v>
      </c>
      <c r="D68" s="62" t="s">
        <v>322</v>
      </c>
      <c r="E68" s="60" t="s">
        <v>179</v>
      </c>
      <c r="F68" s="60">
        <v>16</v>
      </c>
      <c r="G68" s="60" t="str">
        <f>_xlfn.DISPIMG("ID_4232CCA9DF674835BA0CD759A69166C8",1)</f>
        <v>=DISPIMG("ID_4232CCA9DF674835BA0CD759A69166C8",1)</v>
      </c>
      <c r="H68" s="60"/>
      <c r="I68" s="61"/>
      <c r="J68" s="60"/>
      <c r="K68" s="61"/>
      <c r="L68" s="61"/>
    </row>
    <row r="69" ht="50" customHeight="1" spans="1:12">
      <c r="A69" s="47">
        <v>68</v>
      </c>
      <c r="B69" s="49" t="s">
        <v>330</v>
      </c>
      <c r="C69" s="56" t="s">
        <v>48</v>
      </c>
      <c r="D69" s="62" t="s">
        <v>322</v>
      </c>
      <c r="E69" s="60" t="s">
        <v>179</v>
      </c>
      <c r="F69" s="60">
        <v>17</v>
      </c>
      <c r="G69" s="60" t="str">
        <f>_xlfn.DISPIMG("ID_D8FCD5EDED33435AB945DD9248A00BEA",1)</f>
        <v>=DISPIMG("ID_D8FCD5EDED33435AB945DD9248A00BEA",1)</v>
      </c>
      <c r="H69" s="60"/>
      <c r="I69" s="61"/>
      <c r="J69" s="60"/>
      <c r="K69" s="61"/>
      <c r="L69" s="61"/>
    </row>
    <row r="70" ht="50" customHeight="1" spans="1:12">
      <c r="A70" s="47">
        <v>69</v>
      </c>
      <c r="B70" s="49" t="s">
        <v>331</v>
      </c>
      <c r="C70" s="56" t="s">
        <v>48</v>
      </c>
      <c r="D70" s="62" t="s">
        <v>322</v>
      </c>
      <c r="E70" s="60" t="s">
        <v>179</v>
      </c>
      <c r="F70" s="60">
        <v>25</v>
      </c>
      <c r="G70" s="60" t="str">
        <f>_xlfn.DISPIMG("ID_EBD9843463194712BAA7A1D9F4B32C2C",1)</f>
        <v>=DISPIMG("ID_EBD9843463194712BAA7A1D9F4B32C2C",1)</v>
      </c>
      <c r="H70" s="60"/>
      <c r="I70" s="61"/>
      <c r="J70" s="60"/>
      <c r="K70" s="61"/>
      <c r="L70" s="61"/>
    </row>
    <row r="71" ht="50" customHeight="1" spans="1:12">
      <c r="A71" s="47">
        <v>70</v>
      </c>
      <c r="B71" s="49" t="s">
        <v>332</v>
      </c>
      <c r="C71" s="56" t="s">
        <v>48</v>
      </c>
      <c r="D71" s="62" t="s">
        <v>322</v>
      </c>
      <c r="E71" s="60" t="s">
        <v>179</v>
      </c>
      <c r="F71" s="60">
        <v>4</v>
      </c>
      <c r="G71" s="60" t="str">
        <f>_xlfn.DISPIMG("ID_05B600ABC8134B729D255F11760D1055",1)</f>
        <v>=DISPIMG("ID_05B600ABC8134B729D255F11760D1055",1)</v>
      </c>
      <c r="H71" s="60"/>
      <c r="I71" s="61"/>
      <c r="J71" s="60"/>
      <c r="K71" s="61"/>
      <c r="L71" s="61"/>
    </row>
    <row r="72" ht="50" customHeight="1" spans="1:12">
      <c r="A72" s="47">
        <v>71</v>
      </c>
      <c r="B72" s="49" t="s">
        <v>333</v>
      </c>
      <c r="C72" s="56" t="s">
        <v>48</v>
      </c>
      <c r="D72" s="62" t="s">
        <v>328</v>
      </c>
      <c r="E72" s="60" t="s">
        <v>179</v>
      </c>
      <c r="F72" s="60">
        <v>2</v>
      </c>
      <c r="G72" s="60" t="str">
        <f>_xlfn.DISPIMG("ID_72092E204D6F4C9894277002C768C137",1)</f>
        <v>=DISPIMG("ID_72092E204D6F4C9894277002C768C137",1)</v>
      </c>
      <c r="H72" s="60"/>
      <c r="I72" s="61"/>
      <c r="J72" s="60"/>
      <c r="K72" s="61"/>
      <c r="L72" s="61"/>
    </row>
    <row r="73" ht="50" customHeight="1" spans="1:12">
      <c r="A73" s="47">
        <v>72</v>
      </c>
      <c r="B73" s="49" t="s">
        <v>334</v>
      </c>
      <c r="C73" s="56" t="s">
        <v>48</v>
      </c>
      <c r="D73" s="62" t="s">
        <v>328</v>
      </c>
      <c r="E73" s="60" t="s">
        <v>179</v>
      </c>
      <c r="F73" s="60">
        <v>1</v>
      </c>
      <c r="G73" s="60" t="str">
        <f>_xlfn.DISPIMG("ID_BC70160058A248B393B34433935C57ED",1)</f>
        <v>=DISPIMG("ID_BC70160058A248B393B34433935C57ED",1)</v>
      </c>
      <c r="H73" s="60"/>
      <c r="I73" s="61"/>
      <c r="J73" s="60"/>
      <c r="K73" s="61"/>
      <c r="L73" s="61"/>
    </row>
    <row r="74" ht="50" customHeight="1" spans="1:12">
      <c r="A74" s="47">
        <v>73</v>
      </c>
      <c r="B74" s="49" t="s">
        <v>335</v>
      </c>
      <c r="C74" s="56" t="s">
        <v>48</v>
      </c>
      <c r="D74" s="62" t="s">
        <v>336</v>
      </c>
      <c r="E74" s="60" t="s">
        <v>179</v>
      </c>
      <c r="F74" s="60">
        <v>1</v>
      </c>
      <c r="G74" s="60" t="str">
        <f>_xlfn.DISPIMG("ID_2135382C537742A8926261AEBB168419",1)</f>
        <v>=DISPIMG("ID_2135382C537742A8926261AEBB168419",1)</v>
      </c>
      <c r="H74" s="60"/>
      <c r="I74" s="61"/>
      <c r="J74" s="60"/>
      <c r="K74" s="61"/>
      <c r="L74" s="61"/>
    </row>
    <row r="75" ht="50" customHeight="1" spans="1:12">
      <c r="A75" s="47">
        <v>74</v>
      </c>
      <c r="B75" s="49" t="s">
        <v>337</v>
      </c>
      <c r="C75" s="56" t="s">
        <v>48</v>
      </c>
      <c r="D75" s="62" t="s">
        <v>336</v>
      </c>
      <c r="E75" s="60" t="s">
        <v>179</v>
      </c>
      <c r="F75" s="60">
        <v>1</v>
      </c>
      <c r="G75" s="60" t="str">
        <f>_xlfn.DISPIMG("ID_F8C17E32A60A49F6AA082B21D2DACBD6",1)</f>
        <v>=DISPIMG("ID_F8C17E32A60A49F6AA082B21D2DACBD6",1)</v>
      </c>
      <c r="H75" s="60"/>
      <c r="I75" s="61"/>
      <c r="J75" s="60"/>
      <c r="K75" s="61"/>
      <c r="L75" s="61"/>
    </row>
    <row r="76" customFormat="1" ht="50" customHeight="1" spans="1:12">
      <c r="I76" s="41"/>
      <c r="K76" s="41"/>
      <c r="L76" s="41"/>
    </row>
    <row r="77" customFormat="1" ht="50" customHeight="1" spans="1:12">
      <c r="I77" s="41"/>
      <c r="K77" s="41"/>
      <c r="L77" s="41"/>
    </row>
    <row r="78" customFormat="1" ht="50" customHeight="1" spans="1:12">
      <c r="I78" s="41"/>
      <c r="K78" s="41"/>
      <c r="L78" s="41"/>
    </row>
    <row r="79" customFormat="1" ht="50" customHeight="1" spans="1:12">
      <c r="I79" s="41"/>
      <c r="K79" s="41"/>
      <c r="L79" s="41"/>
    </row>
    <row r="80" customFormat="1" spans="1:12">
      <c r="I80" s="41"/>
      <c r="K80" s="41"/>
      <c r="L80" s="41"/>
    </row>
    <row r="81" customFormat="1" spans="9:13">
      <c r="I81" s="41"/>
      <c r="K81" s="41"/>
      <c r="L81" s="41"/>
    </row>
    <row r="82" customFormat="1" spans="9:13">
      <c r="I82" s="41"/>
      <c r="K82" s="41"/>
      <c r="L82" s="41"/>
    </row>
    <row r="83" customFormat="1" spans="9:13">
      <c r="I83" s="41"/>
      <c r="K83" s="41"/>
      <c r="L83" s="41"/>
    </row>
    <row r="84" customFormat="1" spans="9:13">
      <c r="I84" s="41"/>
      <c r="K84" s="41"/>
      <c r="L84" s="41"/>
    </row>
    <row r="85" customFormat="1" spans="9:13">
      <c r="I85" s="41"/>
      <c r="K85" s="41"/>
      <c r="L85" s="41"/>
    </row>
    <row r="86" customFormat="1" spans="9:13">
      <c r="I86" s="41"/>
      <c r="K86" s="41"/>
      <c r="L86" s="41"/>
    </row>
    <row r="87" customFormat="1" spans="9:13">
      <c r="I87" s="41"/>
      <c r="K87" s="41"/>
      <c r="L87" s="41"/>
    </row>
    <row r="88" customFormat="1" spans="9:13">
      <c r="I88" s="41"/>
      <c r="K88" s="41"/>
      <c r="L88" s="41"/>
    </row>
    <row r="89" customFormat="1" spans="9:13">
      <c r="I89" s="41"/>
      <c r="K89" s="41"/>
      <c r="L89" s="41"/>
    </row>
    <row r="90" customFormat="1" spans="9:13">
      <c r="I90" s="41"/>
      <c r="K90" s="41"/>
      <c r="L90" s="41"/>
    </row>
    <row r="91" customFormat="1" spans="9:13">
      <c r="I91" s="41"/>
      <c r="K91" s="41"/>
      <c r="L91" s="41"/>
    </row>
    <row r="92" customFormat="1" spans="9:13">
      <c r="I92" s="41"/>
      <c r="K92" s="41"/>
      <c r="L92" s="41"/>
    </row>
    <row r="93" customFormat="1" spans="9:13">
      <c r="I93" s="41"/>
      <c r="K93" s="41"/>
      <c r="L93" s="41"/>
    </row>
    <row r="94" customFormat="1" spans="9:13">
      <c r="I94" s="41"/>
      <c r="K94" s="41"/>
      <c r="L94" s="41"/>
    </row>
    <row r="95" customFormat="1" spans="9:13">
      <c r="I95" s="41"/>
      <c r="K95" s="41"/>
      <c r="L95" s="41"/>
    </row>
    <row r="96" customFormat="1" ht="36.95" spans="9:13">
      <c r="I96" s="41"/>
      <c r="K96" s="41"/>
      <c r="L96" s="41"/>
      <c r="M96" t="str">
        <f>_xlfn.DISPIMG("ID_66423A46584C4FB19984486275321399",1)</f>
        <v>=DISPIMG("ID_66423A46584C4FB19984486275321399",1)</v>
      </c>
    </row>
  </sheetData>
  <pageMargins left="0.75" right="0.75" top="1" bottom="1" header="0.5" footer="0.5"/>
  <headerFooter/>
  <drawing r:id="rId1"/>
  <legacyDrawing r:id="rId2"/>
  <oleObjects>
    <mc:AlternateContent xmlns:mc="http://schemas.openxmlformats.org/markup-compatibility/2006">
      <mc:Choice Requires="x14">
        <oleObject shapeId="11265" progId="Word.Document.12" r:id="rId3" dvAspect="DVASPECT_ICON">
          <objectPr defaultSize="0" r:id="rId4">
            <anchor moveWithCells="1">
              <from>
                <xdr:col>7</xdr:col>
                <xdr:colOff>170815</xdr:colOff>
                <xdr:row>50</xdr:row>
                <xdr:rowOff>29845</xdr:rowOff>
              </from>
              <to>
                <xdr:col>7</xdr:col>
                <xdr:colOff>1409065</xdr:colOff>
                <xdr:row>50</xdr:row>
                <xdr:rowOff>996950</xdr:rowOff>
              </to>
            </anchor>
          </objectPr>
        </oleObject>
      </mc:Choice>
      <mc:Fallback>
        <oleObject shapeId="11265" progId="Word.Document.12" r:id="rId3" dvAspect="DVASPECT_ICON"/>
      </mc:Fallback>
    </mc:AlternateContent>
    <mc:AlternateContent xmlns:mc="http://schemas.openxmlformats.org/markup-compatibility/2006">
      <mc:Choice Requires="x14">
        <oleObject shapeId="11266" progId="Word.Document.12" r:id="rId5" dvAspect="DVASPECT_ICON">
          <objectPr defaultSize="0" r:id="rId6">
            <anchor moveWithCells="1">
              <from>
                <xdr:col>7</xdr:col>
                <xdr:colOff>156845</xdr:colOff>
                <xdr:row>51</xdr:row>
                <xdr:rowOff>48260</xdr:rowOff>
              </from>
              <to>
                <xdr:col>7</xdr:col>
                <xdr:colOff>1434465</xdr:colOff>
                <xdr:row>51</xdr:row>
                <xdr:rowOff>1001395</xdr:rowOff>
              </to>
            </anchor>
          </objectPr>
        </oleObject>
      </mc:Choice>
      <mc:Fallback>
        <oleObject shapeId="11266" progId="Word.Document.12" r:id="rId5" dvAspect="DVASPECT_ICON"/>
      </mc:Fallback>
    </mc:AlternateContent>
    <mc:AlternateContent xmlns:mc="http://schemas.openxmlformats.org/markup-compatibility/2006">
      <mc:Choice Requires="x14">
        <oleObject shapeId="11267" progId="Word.Document.12" r:id="rId7" dvAspect="DVASPECT_ICON">
          <objectPr defaultSize="0" r:id="rId8">
            <anchor moveWithCells="1">
              <from>
                <xdr:col>7</xdr:col>
                <xdr:colOff>161925</xdr:colOff>
                <xdr:row>52</xdr:row>
                <xdr:rowOff>67310</xdr:rowOff>
              </from>
              <to>
                <xdr:col>7</xdr:col>
                <xdr:colOff>1331595</xdr:colOff>
                <xdr:row>52</xdr:row>
                <xdr:rowOff>911860</xdr:rowOff>
              </to>
            </anchor>
          </objectPr>
        </oleObject>
      </mc:Choice>
      <mc:Fallback>
        <oleObject shapeId="11267" progId="Word.Document.12" r:id="rId7" dvAspect="DVASPECT_ICON"/>
      </mc:Fallback>
    </mc:AlternateContent>
    <mc:AlternateContent xmlns:mc="http://schemas.openxmlformats.org/markup-compatibility/2006">
      <mc:Choice Requires="x14">
        <oleObject shapeId="11268" progId="Word.Document.12" r:id="rId9" dvAspect="DVASPECT_ICON">
          <objectPr defaultSize="0" r:id="rId10">
            <anchor moveWithCells="1">
              <from>
                <xdr:col>7</xdr:col>
                <xdr:colOff>261620</xdr:colOff>
                <xdr:row>53</xdr:row>
                <xdr:rowOff>105410</xdr:rowOff>
              </from>
              <to>
                <xdr:col>7</xdr:col>
                <xdr:colOff>1353185</xdr:colOff>
                <xdr:row>53</xdr:row>
                <xdr:rowOff>936625</xdr:rowOff>
              </to>
            </anchor>
          </objectPr>
        </oleObject>
      </mc:Choice>
      <mc:Fallback>
        <oleObject shapeId="11268" progId="Word.Document.12" r:id="rId9" dvAspect="DVASPECT_ICON"/>
      </mc:Fallback>
    </mc:AlternateContent>
    <mc:AlternateContent xmlns:mc="http://schemas.openxmlformats.org/markup-compatibility/2006">
      <mc:Choice Requires="x14">
        <oleObject shapeId="11269" progId="Word.Document.12" r:id="rId11" dvAspect="DVASPECT_ICON">
          <objectPr defaultSize="0" r:id="rId12">
            <anchor moveWithCells="1">
              <from>
                <xdr:col>7</xdr:col>
                <xdr:colOff>197485</xdr:colOff>
                <xdr:row>54</xdr:row>
                <xdr:rowOff>60325</xdr:rowOff>
              </from>
              <to>
                <xdr:col>7</xdr:col>
                <xdr:colOff>1383030</xdr:colOff>
                <xdr:row>54</xdr:row>
                <xdr:rowOff>958850</xdr:rowOff>
              </to>
            </anchor>
          </objectPr>
        </oleObject>
      </mc:Choice>
      <mc:Fallback>
        <oleObject shapeId="11269" progId="Word.Document.12" r:id="rId11" dvAspect="DVASPECT_ICON"/>
      </mc:Fallback>
    </mc:AlternateContent>
    <mc:AlternateContent xmlns:mc="http://schemas.openxmlformats.org/markup-compatibility/2006">
      <mc:Choice Requires="x14">
        <oleObject shapeId="11270" progId="Word.Document.12" r:id="rId13" dvAspect="DVASPECT_ICON">
          <objectPr defaultSize="0" r:id="rId14">
            <anchor moveWithCells="1">
              <from>
                <xdr:col>7</xdr:col>
                <xdr:colOff>144145</xdr:colOff>
                <xdr:row>48</xdr:row>
                <xdr:rowOff>34925</xdr:rowOff>
              </from>
              <to>
                <xdr:col>7</xdr:col>
                <xdr:colOff>1422400</xdr:colOff>
                <xdr:row>48</xdr:row>
                <xdr:rowOff>988695</xdr:rowOff>
              </to>
            </anchor>
          </objectPr>
        </oleObject>
      </mc:Choice>
      <mc:Fallback>
        <oleObject shapeId="11270" progId="Word.Document.12" r:id="rId13" dvAspect="DVASPECT_ICON"/>
      </mc:Fallback>
    </mc:AlternateContent>
    <mc:AlternateContent xmlns:mc="http://schemas.openxmlformats.org/markup-compatibility/2006">
      <mc:Choice Requires="x14">
        <oleObject shapeId="11271" progId="Word.Document.12" r:id="rId15" dvAspect="DVASPECT_ICON">
          <objectPr defaultSize="0" r:id="rId16">
            <anchor moveWithCells="1">
              <from>
                <xdr:col>7</xdr:col>
                <xdr:colOff>113030</xdr:colOff>
                <xdr:row>49</xdr:row>
                <xdr:rowOff>64135</xdr:rowOff>
              </from>
              <to>
                <xdr:col>7</xdr:col>
                <xdr:colOff>1275715</xdr:colOff>
                <xdr:row>49</xdr:row>
                <xdr:rowOff>949325</xdr:rowOff>
              </to>
            </anchor>
          </objectPr>
        </oleObject>
      </mc:Choice>
      <mc:Fallback>
        <oleObject shapeId="11271" progId="Word.Document.12" r:id="rId15" dvAspect="DVASPECT_ICON"/>
      </mc:Fallback>
    </mc:AlternateContent>
    <mc:AlternateContent xmlns:mc="http://schemas.openxmlformats.org/markup-compatibility/2006">
      <mc:Choice Requires="x14">
        <oleObject shapeId="11272" progId="StaticMetafile" r:id="rId17">
          <objectPr defaultSize="0" r:id="rId18">
            <anchor moveWithCells="1" sizeWithCells="1">
              <from>
                <xdr:col>4</xdr:col>
                <xdr:colOff>0</xdr:colOff>
                <xdr:row>7</xdr:row>
                <xdr:rowOff>932180</xdr:rowOff>
              </from>
              <to>
                <xdr:col>4</xdr:col>
                <xdr:colOff>434975</xdr:colOff>
                <xdr:row>9</xdr:row>
                <xdr:rowOff>681355</xdr:rowOff>
              </to>
            </anchor>
          </objectPr>
        </oleObject>
      </mc:Choice>
      <mc:Fallback>
        <oleObject shapeId="11272" progId="StaticMetafile" r:id="rId17"/>
      </mc:Fallback>
    </mc:AlternateContent>
    <mc:AlternateContent xmlns:mc="http://schemas.openxmlformats.org/markup-compatibility/2006">
      <mc:Choice Requires="x14">
        <oleObject shapeId="11273" progId="Package" r:id="rId19" dvAspect="DVASPECT_ICON">
          <objectPr defaultSize="0" r:id="rId20">
            <anchor moveWithCells="1">
              <from>
                <xdr:col>7</xdr:col>
                <xdr:colOff>307340</xdr:colOff>
                <xdr:row>55</xdr:row>
                <xdr:rowOff>235585</xdr:rowOff>
              </from>
              <to>
                <xdr:col>7</xdr:col>
                <xdr:colOff>1229360</xdr:colOff>
                <xdr:row>55</xdr:row>
                <xdr:rowOff>1066165</xdr:rowOff>
              </to>
            </anchor>
          </objectPr>
        </oleObject>
      </mc:Choice>
      <mc:Fallback>
        <oleObject shapeId="11273" progId="Package" r:id="rId19" dvAspect="DVASPECT_ICON"/>
      </mc:Fallback>
    </mc:AlternateContent>
    <mc:AlternateContent xmlns:mc="http://schemas.openxmlformats.org/markup-compatibility/2006">
      <mc:Choice Requires="x14">
        <oleObject shapeId="11274" progId="Word.Document.12" r:id="rId21" dvAspect="DVASPECT_ICON">
          <objectPr defaultSize="0" r:id="rId22">
            <anchor moveWithCells="1">
              <from>
                <xdr:col>7</xdr:col>
                <xdr:colOff>307340</xdr:colOff>
                <xdr:row>56</xdr:row>
                <xdr:rowOff>170180</xdr:rowOff>
              </from>
              <to>
                <xdr:col>7</xdr:col>
                <xdr:colOff>1229360</xdr:colOff>
                <xdr:row>56</xdr:row>
                <xdr:rowOff>1000760</xdr:rowOff>
              </to>
            </anchor>
          </objectPr>
        </oleObject>
      </mc:Choice>
      <mc:Fallback>
        <oleObject shapeId="11274" progId="Word.Document.12" r:id="rId21" dvAspect="DVASPECT_ICON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56"/>
  <sheetViews>
    <sheetView workbookViewId="0">
      <pane xSplit="3" ySplit="3" topLeftCell="D52" activePane="bottomRight" state="frozen"/>
      <selection/>
      <selection pane="topRight"/>
      <selection pane="bottomLeft"/>
      <selection pane="bottomRight" activeCell="R59" sqref="R59"/>
    </sheetView>
  </sheetViews>
  <sheetFormatPr defaultColWidth="8.61111111111111" defaultRowHeight="14.4"/>
  <cols>
    <col min="1" max="1" width="6.55555555555556" style="2" customWidth="1"/>
    <col min="2" max="2" width="28.7222222222222" style="2" customWidth="1"/>
    <col min="3" max="3" width="11.4259259259259" style="2" customWidth="1"/>
    <col min="4" max="4" width="25.3240740740741" style="4" customWidth="1"/>
    <col min="5" max="5" width="25.3240740740741" style="2" customWidth="1"/>
    <col min="6" max="6" width="9.34259259259259" style="6" customWidth="1"/>
    <col min="7" max="8" width="8.64814814814815" style="5" hidden="1" customWidth="1"/>
    <col min="9" max="9" width="8.72222222222222" style="5" hidden="1" customWidth="1"/>
    <col min="10" max="13" width="8.64814814814815" style="6" hidden="1" customWidth="1"/>
    <col min="14" max="14" width="8.64814814814815" style="6" customWidth="1"/>
    <col min="15" max="15" width="35.212962962963" style="2" customWidth="1"/>
    <col min="16" max="16" width="8.61111111111111" style="8"/>
    <col min="17" max="17" width="8.61111111111111" style="2"/>
    <col min="18" max="19" width="8.61111111111111" style="8"/>
    <col min="20" max="16384" width="8.61111111111111" style="2"/>
  </cols>
  <sheetData>
    <row r="1" s="1" customFormat="1" ht="33" customHeight="1" spans="1:19">
      <c r="A1" s="9" t="s">
        <v>338</v>
      </c>
      <c r="B1" s="9"/>
      <c r="C1" s="9"/>
      <c r="D1" s="9"/>
      <c r="E1" s="9"/>
      <c r="F1" s="10"/>
      <c r="G1" s="10"/>
      <c r="H1" s="10"/>
      <c r="I1" s="10"/>
      <c r="J1" s="10"/>
      <c r="K1" s="10"/>
      <c r="L1" s="10"/>
      <c r="M1" s="10"/>
      <c r="N1" s="10"/>
      <c r="O1" s="9"/>
      <c r="P1" s="12"/>
      <c r="R1" s="12"/>
      <c r="S1" s="12"/>
    </row>
    <row r="2" s="1" customFormat="1" ht="33" customHeight="1" spans="1:19">
      <c r="A2" s="36" t="s">
        <v>16</v>
      </c>
      <c r="B2" s="14" t="s">
        <v>339</v>
      </c>
      <c r="C2" s="14" t="s">
        <v>340</v>
      </c>
      <c r="D2" s="14" t="s">
        <v>341</v>
      </c>
      <c r="E2" s="14" t="s">
        <v>342</v>
      </c>
      <c r="F2" s="14" t="s">
        <v>20</v>
      </c>
      <c r="G2" s="37" t="s">
        <v>343</v>
      </c>
      <c r="H2" s="38"/>
      <c r="I2" s="38"/>
      <c r="J2" s="38"/>
      <c r="K2" s="39" t="s">
        <v>344</v>
      </c>
      <c r="L2" s="14" t="s">
        <v>345</v>
      </c>
      <c r="M2" s="14" t="s">
        <v>346</v>
      </c>
      <c r="N2" s="14" t="s">
        <v>13</v>
      </c>
      <c r="O2" s="14" t="s">
        <v>347</v>
      </c>
      <c r="P2" s="16" t="s">
        <v>24</v>
      </c>
      <c r="Q2" s="14" t="s">
        <v>25</v>
      </c>
      <c r="R2" s="16" t="s">
        <v>26</v>
      </c>
      <c r="S2" s="16" t="s">
        <v>27</v>
      </c>
    </row>
    <row r="3" s="2" customFormat="1" ht="50" customHeight="1" spans="1:19">
      <c r="A3" s="36"/>
      <c r="B3" s="18"/>
      <c r="C3" s="18"/>
      <c r="D3" s="18"/>
      <c r="E3" s="18"/>
      <c r="F3" s="18"/>
      <c r="G3" s="39" t="s">
        <v>348</v>
      </c>
      <c r="H3" s="39" t="s">
        <v>349</v>
      </c>
      <c r="I3" s="39" t="s">
        <v>350</v>
      </c>
      <c r="J3" s="37" t="s">
        <v>351</v>
      </c>
      <c r="K3" s="39"/>
      <c r="L3" s="18"/>
      <c r="M3" s="18"/>
      <c r="N3" s="18"/>
      <c r="O3" s="18"/>
      <c r="P3" s="20"/>
      <c r="Q3" s="18"/>
      <c r="R3" s="20"/>
      <c r="S3" s="20"/>
    </row>
    <row r="4" s="2" customFormat="1" ht="50" customHeight="1" spans="1:19">
      <c r="A4" s="21">
        <v>1</v>
      </c>
      <c r="B4" s="22" t="s">
        <v>352</v>
      </c>
      <c r="C4" s="22" t="str">
        <f t="shared" ref="C4:C7" si="0">_xlfn.DISPIMG("ID_3CDA44E88DE54C45AEE18411910A2B20",1)</f>
        <v>=DISPIMG("ID_3CDA44E88DE54C45AEE18411910A2B20",1)</v>
      </c>
      <c r="D4" s="23" t="s">
        <v>353</v>
      </c>
      <c r="E4" s="22" t="s">
        <v>354</v>
      </c>
      <c r="F4" s="24" t="s">
        <v>179</v>
      </c>
      <c r="G4" s="24"/>
      <c r="H4" s="24"/>
      <c r="I4" s="24"/>
      <c r="J4" s="40"/>
      <c r="K4" s="24"/>
      <c r="L4" s="24"/>
      <c r="M4" s="24">
        <v>90</v>
      </c>
      <c r="N4" s="24">
        <f t="shared" ref="N4:N55" si="1">SUM(G4:M4)</f>
        <v>90</v>
      </c>
      <c r="O4" s="26" t="s">
        <v>355</v>
      </c>
      <c r="P4" s="27"/>
      <c r="Q4" s="24"/>
      <c r="R4" s="27"/>
      <c r="S4" s="27"/>
    </row>
    <row r="5" s="2" customFormat="1" ht="50" customHeight="1" spans="1:19">
      <c r="A5" s="21">
        <v>2</v>
      </c>
      <c r="B5" s="22" t="s">
        <v>352</v>
      </c>
      <c r="C5" s="22" t="str">
        <f t="shared" si="0"/>
        <v>=DISPIMG("ID_3CDA44E88DE54C45AEE18411910A2B20",1)</v>
      </c>
      <c r="D5" s="23" t="s">
        <v>356</v>
      </c>
      <c r="E5" s="22" t="s">
        <v>357</v>
      </c>
      <c r="F5" s="24" t="s">
        <v>179</v>
      </c>
      <c r="G5" s="24"/>
      <c r="H5" s="24"/>
      <c r="I5" s="24"/>
      <c r="J5" s="40"/>
      <c r="K5" s="24"/>
      <c r="L5" s="24">
        <v>20</v>
      </c>
      <c r="M5" s="24"/>
      <c r="N5" s="24">
        <f t="shared" si="1"/>
        <v>20</v>
      </c>
      <c r="O5" s="26" t="s">
        <v>355</v>
      </c>
      <c r="P5" s="27"/>
      <c r="Q5" s="24"/>
      <c r="R5" s="27"/>
      <c r="S5" s="27"/>
    </row>
    <row r="6" s="2" customFormat="1" ht="50" customHeight="1" spans="1:19">
      <c r="A6" s="21">
        <v>3</v>
      </c>
      <c r="B6" s="22" t="s">
        <v>358</v>
      </c>
      <c r="C6" s="22" t="str">
        <f t="shared" si="0"/>
        <v>=DISPIMG("ID_3CDA44E88DE54C45AEE18411910A2B20",1)</v>
      </c>
      <c r="D6" s="23" t="s">
        <v>359</v>
      </c>
      <c r="E6" s="22" t="s">
        <v>354</v>
      </c>
      <c r="F6" s="24" t="s">
        <v>179</v>
      </c>
      <c r="G6" s="24"/>
      <c r="H6" s="24">
        <v>5</v>
      </c>
      <c r="I6" s="24"/>
      <c r="J6" s="40"/>
      <c r="K6" s="24"/>
      <c r="L6" s="24"/>
      <c r="M6" s="24">
        <v>89</v>
      </c>
      <c r="N6" s="24">
        <f t="shared" si="1"/>
        <v>94</v>
      </c>
      <c r="O6" s="26" t="s">
        <v>360</v>
      </c>
      <c r="P6" s="27"/>
      <c r="Q6" s="24"/>
      <c r="R6" s="27"/>
      <c r="S6" s="27"/>
    </row>
    <row r="7" s="2" customFormat="1" ht="50" customHeight="1" spans="1:19">
      <c r="A7" s="21">
        <v>4</v>
      </c>
      <c r="B7" s="22" t="s">
        <v>358</v>
      </c>
      <c r="C7" s="22" t="str">
        <f t="shared" si="0"/>
        <v>=DISPIMG("ID_3CDA44E88DE54C45AEE18411910A2B20",1)</v>
      </c>
      <c r="D7" s="23" t="s">
        <v>361</v>
      </c>
      <c r="E7" s="22" t="s">
        <v>357</v>
      </c>
      <c r="F7" s="24" t="s">
        <v>179</v>
      </c>
      <c r="G7" s="24">
        <v>10</v>
      </c>
      <c r="H7" s="24"/>
      <c r="I7" s="24"/>
      <c r="J7" s="40"/>
      <c r="K7" s="24"/>
      <c r="L7" s="24"/>
      <c r="M7" s="24"/>
      <c r="N7" s="24">
        <f t="shared" si="1"/>
        <v>10</v>
      </c>
      <c r="O7" s="26" t="s">
        <v>362</v>
      </c>
      <c r="P7" s="27"/>
      <c r="Q7" s="24"/>
      <c r="R7" s="27"/>
      <c r="S7" s="27"/>
    </row>
    <row r="8" s="2" customFormat="1" ht="50" customHeight="1" spans="1:19">
      <c r="A8" s="21">
        <v>5</v>
      </c>
      <c r="B8" s="22" t="s">
        <v>363</v>
      </c>
      <c r="C8" s="22" t="str">
        <f>_xlfn.DISPIMG("ID_072411F20F0C4CEBA9C7ECE3E2457B81",1)</f>
        <v>=DISPIMG("ID_072411F20F0C4CEBA9C7ECE3E2457B81",1)</v>
      </c>
      <c r="D8" s="23" t="s">
        <v>364</v>
      </c>
      <c r="E8" s="22" t="s">
        <v>357</v>
      </c>
      <c r="F8" s="24" t="s">
        <v>179</v>
      </c>
      <c r="G8" s="24"/>
      <c r="H8" s="24"/>
      <c r="I8" s="24"/>
      <c r="J8" s="40"/>
      <c r="K8" s="24">
        <v>300</v>
      </c>
      <c r="L8" s="24"/>
      <c r="M8" s="24"/>
      <c r="N8" s="24">
        <f t="shared" si="1"/>
        <v>300</v>
      </c>
      <c r="O8" s="26" t="s">
        <v>365</v>
      </c>
      <c r="P8" s="27"/>
      <c r="Q8" s="24"/>
      <c r="R8" s="27"/>
      <c r="S8" s="27"/>
    </row>
    <row r="9" s="2" customFormat="1" ht="50" customHeight="1" spans="1:19">
      <c r="A9" s="21">
        <v>6</v>
      </c>
      <c r="B9" s="22" t="s">
        <v>366</v>
      </c>
      <c r="C9" s="22" t="str">
        <f>_xlfn.DISPIMG("ID_A22B8DEAB72141B2ABE64DD5B262068F",1)</f>
        <v>=DISPIMG("ID_A22B8DEAB72141B2ABE64DD5B262068F",1)</v>
      </c>
      <c r="D9" s="23" t="s">
        <v>359</v>
      </c>
      <c r="E9" s="22" t="s">
        <v>354</v>
      </c>
      <c r="F9" s="24" t="s">
        <v>179</v>
      </c>
      <c r="G9" s="24"/>
      <c r="H9" s="24"/>
      <c r="I9" s="24"/>
      <c r="J9" s="40"/>
      <c r="K9" s="24"/>
      <c r="L9" s="24"/>
      <c r="M9" s="24"/>
      <c r="N9" s="24">
        <f t="shared" si="1"/>
        <v>0</v>
      </c>
      <c r="O9" s="26" t="s">
        <v>367</v>
      </c>
      <c r="P9" s="27"/>
      <c r="Q9" s="24"/>
      <c r="R9" s="27"/>
      <c r="S9" s="27"/>
    </row>
    <row r="10" s="2" customFormat="1" ht="50" customHeight="1" spans="1:19">
      <c r="A10" s="21">
        <v>7</v>
      </c>
      <c r="B10" s="22" t="s">
        <v>368</v>
      </c>
      <c r="C10" s="22" t="str">
        <f>_xlfn.DISPIMG("ID_C3696428E0454155A3648292E4BA451A",1)</f>
        <v>=DISPIMG("ID_C3696428E0454155A3648292E4BA451A",1)</v>
      </c>
      <c r="D10" s="23" t="s">
        <v>369</v>
      </c>
      <c r="E10" s="22" t="s">
        <v>370</v>
      </c>
      <c r="F10" s="24" t="s">
        <v>179</v>
      </c>
      <c r="G10" s="24"/>
      <c r="H10" s="24">
        <v>80</v>
      </c>
      <c r="I10" s="24"/>
      <c r="J10" s="40"/>
      <c r="K10" s="24"/>
      <c r="L10" s="24"/>
      <c r="M10" s="24"/>
      <c r="N10" s="24">
        <f t="shared" si="1"/>
        <v>80</v>
      </c>
      <c r="O10" s="26" t="s">
        <v>371</v>
      </c>
      <c r="P10" s="27"/>
      <c r="Q10" s="24"/>
      <c r="R10" s="27"/>
      <c r="S10" s="27"/>
    </row>
    <row r="11" s="2" customFormat="1" ht="50" customHeight="1" spans="1:19">
      <c r="A11" s="21">
        <v>8</v>
      </c>
      <c r="B11" s="22" t="s">
        <v>372</v>
      </c>
      <c r="C11" s="22" t="str">
        <f>_xlfn.DISPIMG("ID_06191DAE625940B492581C3DB257FABB",1)</f>
        <v>=DISPIMG("ID_06191DAE625940B492581C3DB257FABB",1)</v>
      </c>
      <c r="D11" s="23" t="s">
        <v>373</v>
      </c>
      <c r="E11" s="22" t="s">
        <v>357</v>
      </c>
      <c r="F11" s="24" t="s">
        <v>179</v>
      </c>
      <c r="G11" s="24"/>
      <c r="H11" s="24"/>
      <c r="I11" s="24"/>
      <c r="J11" s="40"/>
      <c r="K11" s="24"/>
      <c r="L11" s="24"/>
      <c r="M11" s="24"/>
      <c r="N11" s="24">
        <f t="shared" si="1"/>
        <v>0</v>
      </c>
      <c r="O11" s="26" t="s">
        <v>374</v>
      </c>
      <c r="P11" s="27"/>
      <c r="Q11" s="24"/>
      <c r="R11" s="27"/>
      <c r="S11" s="27"/>
    </row>
    <row r="12" s="2" customFormat="1" ht="50" customHeight="1" spans="1:19">
      <c r="A12" s="21">
        <v>9</v>
      </c>
      <c r="B12" s="22" t="s">
        <v>375</v>
      </c>
      <c r="C12" s="22" t="str">
        <f>_xlfn.DISPIMG("ID_DAD8F58E873A4264BD3CE7C3550B174B",1)</f>
        <v>=DISPIMG("ID_DAD8F58E873A4264BD3CE7C3550B174B",1)</v>
      </c>
      <c r="D12" s="23" t="s">
        <v>376</v>
      </c>
      <c r="E12" s="22" t="s">
        <v>357</v>
      </c>
      <c r="F12" s="24" t="s">
        <v>179</v>
      </c>
      <c r="G12" s="24"/>
      <c r="H12" s="24"/>
      <c r="I12" s="24"/>
      <c r="J12" s="40"/>
      <c r="K12" s="24">
        <v>5000</v>
      </c>
      <c r="L12" s="24"/>
      <c r="M12" s="24"/>
      <c r="N12" s="24">
        <f t="shared" si="1"/>
        <v>5000</v>
      </c>
      <c r="O12" s="26" t="s">
        <v>377</v>
      </c>
      <c r="P12" s="27"/>
      <c r="Q12" s="24"/>
      <c r="R12" s="27"/>
      <c r="S12" s="27"/>
    </row>
    <row r="13" s="2" customFormat="1" ht="50" customHeight="1" spans="1:19">
      <c r="A13" s="21">
        <v>10</v>
      </c>
      <c r="B13" s="22" t="s">
        <v>378</v>
      </c>
      <c r="C13" s="22" t="str">
        <f>_xlfn.DISPIMG("ID_BA695117ECEB432FB4E52B0B3F107454",1)</f>
        <v>=DISPIMG("ID_BA695117ECEB432FB4E52B0B3F107454",1)</v>
      </c>
      <c r="D13" s="23" t="s">
        <v>379</v>
      </c>
      <c r="E13" s="22" t="s">
        <v>357</v>
      </c>
      <c r="F13" s="24" t="s">
        <v>179</v>
      </c>
      <c r="G13" s="24">
        <v>10</v>
      </c>
      <c r="H13" s="24"/>
      <c r="I13" s="24"/>
      <c r="J13" s="40"/>
      <c r="K13" s="24"/>
      <c r="L13" s="24">
        <v>10</v>
      </c>
      <c r="M13" s="24">
        <v>15</v>
      </c>
      <c r="N13" s="24">
        <f t="shared" si="1"/>
        <v>35</v>
      </c>
      <c r="O13" s="26" t="s">
        <v>380</v>
      </c>
      <c r="P13" s="27"/>
      <c r="Q13" s="24"/>
      <c r="R13" s="27"/>
      <c r="S13" s="27"/>
    </row>
    <row r="14" s="2" customFormat="1" ht="50" customHeight="1" spans="1:19">
      <c r="A14" s="21">
        <v>11</v>
      </c>
      <c r="B14" s="22" t="s">
        <v>381</v>
      </c>
      <c r="C14" s="22" t="str">
        <f>_xlfn.DISPIMG("ID_10EFA32D872544DCA3E8C31C38691051",1)</f>
        <v>=DISPIMG("ID_10EFA32D872544DCA3E8C31C38691051",1)</v>
      </c>
      <c r="D14" s="23" t="s">
        <v>379</v>
      </c>
      <c r="E14" s="22" t="s">
        <v>357</v>
      </c>
      <c r="F14" s="24" t="s">
        <v>179</v>
      </c>
      <c r="G14" s="24"/>
      <c r="H14" s="24"/>
      <c r="I14" s="24"/>
      <c r="J14" s="40"/>
      <c r="K14" s="24"/>
      <c r="L14" s="24">
        <v>25</v>
      </c>
      <c r="M14" s="24">
        <v>20</v>
      </c>
      <c r="N14" s="24">
        <f t="shared" si="1"/>
        <v>45</v>
      </c>
      <c r="O14" s="26" t="s">
        <v>382</v>
      </c>
      <c r="P14" s="27"/>
      <c r="Q14" s="24"/>
      <c r="R14" s="27"/>
      <c r="S14" s="27"/>
    </row>
    <row r="15" s="2" customFormat="1" ht="50" customHeight="1" spans="1:19">
      <c r="A15" s="21">
        <v>12</v>
      </c>
      <c r="B15" s="22" t="s">
        <v>381</v>
      </c>
      <c r="C15" s="22" t="str">
        <f t="shared" ref="C15:C18" si="2">_xlfn.DISPIMG("ID_CB733B70703549F09CC24173C275F781",1)</f>
        <v>=DISPIMG("ID_CB733B70703549F09CC24173C275F781",1)</v>
      </c>
      <c r="D15" s="23" t="s">
        <v>383</v>
      </c>
      <c r="E15" s="22" t="s">
        <v>357</v>
      </c>
      <c r="F15" s="24" t="s">
        <v>179</v>
      </c>
      <c r="G15" s="24"/>
      <c r="H15" s="24"/>
      <c r="I15" s="24"/>
      <c r="J15" s="40"/>
      <c r="K15" s="24"/>
      <c r="L15" s="24"/>
      <c r="M15" s="24"/>
      <c r="N15" s="24">
        <f t="shared" si="1"/>
        <v>0</v>
      </c>
      <c r="O15" s="26" t="s">
        <v>382</v>
      </c>
      <c r="P15" s="27"/>
      <c r="Q15" s="24"/>
      <c r="R15" s="27"/>
      <c r="S15" s="27"/>
    </row>
    <row r="16" s="2" customFormat="1" ht="50" customHeight="1" spans="1:19">
      <c r="A16" s="21">
        <v>13</v>
      </c>
      <c r="B16" s="22" t="s">
        <v>384</v>
      </c>
      <c r="C16" s="22" t="str">
        <f>_xlfn.DISPIMG("ID_198F0C59CA1746D88010A68967B3D793",1)</f>
        <v>=DISPIMG("ID_198F0C59CA1746D88010A68967B3D793",1)</v>
      </c>
      <c r="D16" s="23" t="s">
        <v>379</v>
      </c>
      <c r="E16" s="22" t="s">
        <v>357</v>
      </c>
      <c r="F16" s="24" t="s">
        <v>179</v>
      </c>
      <c r="G16" s="24">
        <v>10</v>
      </c>
      <c r="H16" s="24"/>
      <c r="I16" s="24"/>
      <c r="J16" s="40"/>
      <c r="K16" s="24"/>
      <c r="L16" s="24"/>
      <c r="M16" s="24">
        <v>35</v>
      </c>
      <c r="N16" s="24">
        <f t="shared" si="1"/>
        <v>45</v>
      </c>
      <c r="O16" s="26" t="s">
        <v>380</v>
      </c>
      <c r="P16" s="27"/>
      <c r="Q16" s="24"/>
      <c r="R16" s="27"/>
      <c r="S16" s="27"/>
    </row>
    <row r="17" s="2" customFormat="1" ht="50" customHeight="1" spans="1:19">
      <c r="A17" s="21">
        <v>14</v>
      </c>
      <c r="B17" s="22" t="s">
        <v>385</v>
      </c>
      <c r="C17" s="22" t="str">
        <f t="shared" si="2"/>
        <v>=DISPIMG("ID_CB733B70703549F09CC24173C275F781",1)</v>
      </c>
      <c r="D17" s="23" t="s">
        <v>383</v>
      </c>
      <c r="E17" s="22" t="s">
        <v>354</v>
      </c>
      <c r="F17" s="24" t="s">
        <v>179</v>
      </c>
      <c r="G17" s="24"/>
      <c r="H17" s="24">
        <v>20</v>
      </c>
      <c r="I17" s="24"/>
      <c r="J17" s="40"/>
      <c r="K17" s="24"/>
      <c r="L17" s="24">
        <v>5</v>
      </c>
      <c r="M17" s="24">
        <v>40</v>
      </c>
      <c r="N17" s="24">
        <f t="shared" si="1"/>
        <v>65</v>
      </c>
      <c r="O17" s="26" t="s">
        <v>386</v>
      </c>
      <c r="P17" s="27"/>
      <c r="Q17" s="24"/>
      <c r="R17" s="27"/>
      <c r="S17" s="27"/>
    </row>
    <row r="18" s="2" customFormat="1" ht="50" customHeight="1" spans="1:19">
      <c r="A18" s="21">
        <v>15</v>
      </c>
      <c r="B18" s="22" t="s">
        <v>385</v>
      </c>
      <c r="C18" s="22" t="str">
        <f t="shared" si="2"/>
        <v>=DISPIMG("ID_CB733B70703549F09CC24173C275F781",1)</v>
      </c>
      <c r="D18" s="23" t="s">
        <v>383</v>
      </c>
      <c r="E18" s="22" t="s">
        <v>357</v>
      </c>
      <c r="F18" s="24" t="s">
        <v>179</v>
      </c>
      <c r="G18" s="24"/>
      <c r="H18" s="24"/>
      <c r="I18" s="24"/>
      <c r="J18" s="40"/>
      <c r="K18" s="24"/>
      <c r="L18" s="24"/>
      <c r="M18" s="24"/>
      <c r="N18" s="24">
        <f t="shared" si="1"/>
        <v>0</v>
      </c>
      <c r="O18" s="26" t="s">
        <v>386</v>
      </c>
      <c r="P18" s="27"/>
      <c r="Q18" s="24"/>
      <c r="R18" s="27"/>
      <c r="S18" s="27"/>
    </row>
    <row r="19" s="2" customFormat="1" ht="50" customHeight="1" spans="1:19">
      <c r="A19" s="21">
        <v>16</v>
      </c>
      <c r="B19" s="22" t="s">
        <v>387</v>
      </c>
      <c r="C19" s="22" t="str">
        <f>_xlfn.DISPIMG("ID_03D7B3B8E7D44BDCB22D7BA3D3F07E7B",1)</f>
        <v>=DISPIMG("ID_03D7B3B8E7D44BDCB22D7BA3D3F07E7B",1)</v>
      </c>
      <c r="D19" s="28" t="s">
        <v>388</v>
      </c>
      <c r="E19" s="22" t="s">
        <v>389</v>
      </c>
      <c r="F19" s="24" t="s">
        <v>390</v>
      </c>
      <c r="G19" s="24"/>
      <c r="H19" s="24"/>
      <c r="I19" s="24"/>
      <c r="J19" s="40"/>
      <c r="K19" s="24">
        <v>3000</v>
      </c>
      <c r="L19" s="24"/>
      <c r="M19" s="24"/>
      <c r="N19" s="24">
        <f t="shared" si="1"/>
        <v>3000</v>
      </c>
      <c r="O19" s="26" t="s">
        <v>391</v>
      </c>
      <c r="P19" s="27"/>
      <c r="Q19" s="24"/>
      <c r="R19" s="27"/>
      <c r="S19" s="27"/>
    </row>
    <row r="20" s="2" customFormat="1" ht="50" customHeight="1" spans="1:19">
      <c r="A20" s="21">
        <v>17</v>
      </c>
      <c r="B20" s="22" t="s">
        <v>392</v>
      </c>
      <c r="C20" s="22" t="str">
        <f>_xlfn.DISPIMG("ID_F31A3A0914AA480A9F6DB9D30176DA57",1)</f>
        <v>=DISPIMG("ID_F31A3A0914AA480A9F6DB9D30176DA57",1)</v>
      </c>
      <c r="D20" s="29" t="s">
        <v>393</v>
      </c>
      <c r="E20" s="22" t="s">
        <v>354</v>
      </c>
      <c r="F20" s="24" t="s">
        <v>179</v>
      </c>
      <c r="G20" s="24"/>
      <c r="H20" s="24">
        <v>120</v>
      </c>
      <c r="I20" s="24"/>
      <c r="J20" s="24">
        <v>50</v>
      </c>
      <c r="K20" s="24"/>
      <c r="L20" s="24">
        <v>10</v>
      </c>
      <c r="M20" s="24">
        <v>2</v>
      </c>
      <c r="N20" s="24">
        <f t="shared" si="1"/>
        <v>182</v>
      </c>
      <c r="O20" s="26" t="s">
        <v>394</v>
      </c>
      <c r="P20" s="27"/>
      <c r="Q20" s="24"/>
      <c r="R20" s="27"/>
      <c r="S20" s="27"/>
    </row>
    <row r="21" s="2" customFormat="1" ht="50" customHeight="1" spans="1:19">
      <c r="A21" s="21">
        <v>18</v>
      </c>
      <c r="B21" s="22" t="s">
        <v>395</v>
      </c>
      <c r="C21" s="22" t="str">
        <f t="shared" ref="C21:C24" si="3">_xlfn.DISPIMG("ID_8580101B61DA4A308EA11A38E6152088",1)</f>
        <v>=DISPIMG("ID_8580101B61DA4A308EA11A38E6152088",1)</v>
      </c>
      <c r="D21" s="23" t="s">
        <v>383</v>
      </c>
      <c r="E21" s="22" t="s">
        <v>354</v>
      </c>
      <c r="F21" s="24" t="s">
        <v>179</v>
      </c>
      <c r="G21" s="24"/>
      <c r="H21" s="24"/>
      <c r="I21" s="24"/>
      <c r="J21" s="40"/>
      <c r="K21" s="24"/>
      <c r="L21" s="24">
        <v>6</v>
      </c>
      <c r="M21" s="24">
        <v>30</v>
      </c>
      <c r="N21" s="24">
        <f t="shared" si="1"/>
        <v>36</v>
      </c>
      <c r="O21" s="26" t="s">
        <v>396</v>
      </c>
      <c r="P21" s="27"/>
      <c r="Q21" s="24"/>
      <c r="R21" s="27"/>
      <c r="S21" s="27"/>
    </row>
    <row r="22" s="2" customFormat="1" ht="50" customHeight="1" spans="1:19">
      <c r="A22" s="21">
        <v>19</v>
      </c>
      <c r="B22" s="22" t="s">
        <v>397</v>
      </c>
      <c r="C22" s="22" t="str">
        <f t="shared" si="3"/>
        <v>=DISPIMG("ID_8580101B61DA4A308EA11A38E6152088",1)</v>
      </c>
      <c r="D22" s="23" t="s">
        <v>383</v>
      </c>
      <c r="E22" s="22" t="s">
        <v>354</v>
      </c>
      <c r="F22" s="24" t="s">
        <v>179</v>
      </c>
      <c r="G22" s="24"/>
      <c r="H22" s="24">
        <v>40</v>
      </c>
      <c r="I22" s="24"/>
      <c r="J22" s="24">
        <v>10</v>
      </c>
      <c r="K22" s="24"/>
      <c r="L22" s="24"/>
      <c r="M22" s="24"/>
      <c r="N22" s="24">
        <f t="shared" si="1"/>
        <v>50</v>
      </c>
      <c r="O22" s="26" t="s">
        <v>398</v>
      </c>
      <c r="P22" s="27"/>
      <c r="Q22" s="24"/>
      <c r="R22" s="27"/>
      <c r="S22" s="27"/>
    </row>
    <row r="23" s="2" customFormat="1" ht="50" customHeight="1" spans="1:19">
      <c r="A23" s="21">
        <v>20</v>
      </c>
      <c r="B23" s="22" t="s">
        <v>399</v>
      </c>
      <c r="C23" s="22" t="str">
        <f t="shared" si="3"/>
        <v>=DISPIMG("ID_8580101B61DA4A308EA11A38E6152088",1)</v>
      </c>
      <c r="D23" s="23" t="s">
        <v>400</v>
      </c>
      <c r="E23" s="22" t="s">
        <v>401</v>
      </c>
      <c r="F23" s="24" t="s">
        <v>179</v>
      </c>
      <c r="G23" s="24"/>
      <c r="H23" s="24">
        <v>30</v>
      </c>
      <c r="I23" s="24"/>
      <c r="J23" s="40"/>
      <c r="K23" s="24"/>
      <c r="L23" s="24"/>
      <c r="M23" s="24"/>
      <c r="N23" s="24">
        <f t="shared" si="1"/>
        <v>30</v>
      </c>
      <c r="O23" s="26" t="s">
        <v>402</v>
      </c>
      <c r="P23" s="27"/>
      <c r="Q23" s="24"/>
      <c r="R23" s="27"/>
      <c r="S23" s="27"/>
    </row>
    <row r="24" s="2" customFormat="1" ht="50" customHeight="1" spans="1:19">
      <c r="A24" s="21">
        <v>21</v>
      </c>
      <c r="B24" s="22" t="s">
        <v>399</v>
      </c>
      <c r="C24" s="22" t="str">
        <f t="shared" si="3"/>
        <v>=DISPIMG("ID_8580101B61DA4A308EA11A38E6152088",1)</v>
      </c>
      <c r="D24" s="23" t="s">
        <v>403</v>
      </c>
      <c r="E24" s="22" t="s">
        <v>401</v>
      </c>
      <c r="F24" s="24" t="s">
        <v>179</v>
      </c>
      <c r="G24" s="24">
        <v>20</v>
      </c>
      <c r="H24" s="24"/>
      <c r="I24" s="24"/>
      <c r="J24" s="40"/>
      <c r="K24" s="24"/>
      <c r="L24" s="24"/>
      <c r="M24" s="24"/>
      <c r="N24" s="24">
        <f t="shared" si="1"/>
        <v>20</v>
      </c>
      <c r="O24" s="26" t="s">
        <v>402</v>
      </c>
      <c r="P24" s="27"/>
      <c r="Q24" s="24"/>
      <c r="R24" s="27"/>
      <c r="S24" s="27"/>
    </row>
    <row r="25" s="2" customFormat="1" ht="50" customHeight="1" spans="1:19">
      <c r="A25" s="21">
        <v>22</v>
      </c>
      <c r="B25" s="22" t="s">
        <v>404</v>
      </c>
      <c r="C25" s="22" t="str">
        <f t="shared" ref="C25:C29" si="4">_xlfn.DISPIMG("ID_5ADA2804A22B4D0AB14134F9D04A7159",1)</f>
        <v>=DISPIMG("ID_5ADA2804A22B4D0AB14134F9D04A7159",1)</v>
      </c>
      <c r="D25" s="23" t="s">
        <v>405</v>
      </c>
      <c r="E25" s="22" t="s">
        <v>354</v>
      </c>
      <c r="F25" s="24" t="s">
        <v>179</v>
      </c>
      <c r="G25" s="24">
        <v>130</v>
      </c>
      <c r="H25" s="24"/>
      <c r="I25" s="24"/>
      <c r="J25" s="40"/>
      <c r="K25" s="24"/>
      <c r="L25" s="24"/>
      <c r="M25" s="24"/>
      <c r="N25" s="24">
        <f t="shared" si="1"/>
        <v>130</v>
      </c>
      <c r="O25" s="22" t="s">
        <v>406</v>
      </c>
      <c r="P25" s="27"/>
      <c r="Q25" s="24"/>
      <c r="R25" s="27"/>
      <c r="S25" s="27"/>
    </row>
    <row r="26" s="2" customFormat="1" ht="50" customHeight="1" spans="1:19">
      <c r="A26" s="21">
        <v>23</v>
      </c>
      <c r="B26" s="22" t="s">
        <v>407</v>
      </c>
      <c r="C26" s="22" t="str">
        <f>_xlfn.DISPIMG("ID_3BF436BD400C4EB591EBD03E8B537F6E",1)</f>
        <v>=DISPIMG("ID_3BF436BD400C4EB591EBD03E8B537F6E",1)</v>
      </c>
      <c r="D26" s="23" t="s">
        <v>405</v>
      </c>
      <c r="E26" s="22" t="s">
        <v>408</v>
      </c>
      <c r="F26" s="24" t="s">
        <v>179</v>
      </c>
      <c r="G26" s="24">
        <v>130</v>
      </c>
      <c r="H26" s="24"/>
      <c r="I26" s="24"/>
      <c r="J26" s="40"/>
      <c r="K26" s="24"/>
      <c r="L26" s="24"/>
      <c r="M26" s="24"/>
      <c r="N26" s="24">
        <f t="shared" si="1"/>
        <v>130</v>
      </c>
      <c r="O26" s="26" t="s">
        <v>409</v>
      </c>
      <c r="P26" s="27"/>
      <c r="Q26" s="24"/>
      <c r="R26" s="27"/>
      <c r="S26" s="27"/>
    </row>
    <row r="27" s="2" customFormat="1" ht="50" customHeight="1" spans="1:19">
      <c r="A27" s="21">
        <v>24</v>
      </c>
      <c r="B27" s="22" t="s">
        <v>410</v>
      </c>
      <c r="C27" s="22" t="str">
        <f t="shared" si="4"/>
        <v>=DISPIMG("ID_5ADA2804A22B4D0AB14134F9D04A7159",1)</v>
      </c>
      <c r="D27" s="23" t="s">
        <v>405</v>
      </c>
      <c r="E27" s="22" t="s">
        <v>354</v>
      </c>
      <c r="F27" s="24" t="s">
        <v>179</v>
      </c>
      <c r="G27" s="24">
        <v>2</v>
      </c>
      <c r="H27" s="24"/>
      <c r="I27" s="24"/>
      <c r="J27" s="40"/>
      <c r="K27" s="24"/>
      <c r="L27" s="24"/>
      <c r="M27" s="24"/>
      <c r="N27" s="24">
        <f t="shared" si="1"/>
        <v>2</v>
      </c>
      <c r="O27" s="22" t="s">
        <v>411</v>
      </c>
      <c r="P27" s="27"/>
      <c r="Q27" s="24"/>
      <c r="R27" s="27"/>
      <c r="S27" s="27"/>
    </row>
    <row r="28" s="2" customFormat="1" ht="50" customHeight="1" spans="1:19">
      <c r="A28" s="21">
        <v>25</v>
      </c>
      <c r="B28" s="22" t="s">
        <v>412</v>
      </c>
      <c r="C28" s="22" t="str">
        <f>_xlfn.DISPIMG("ID_7A1884164E014D819CADD7679B32CFCF",1)</f>
        <v>=DISPIMG("ID_7A1884164E014D819CADD7679B32CFCF",1)</v>
      </c>
      <c r="D28" s="23" t="s">
        <v>405</v>
      </c>
      <c r="E28" s="22" t="s">
        <v>357</v>
      </c>
      <c r="F28" s="24" t="s">
        <v>179</v>
      </c>
      <c r="G28" s="24">
        <v>2</v>
      </c>
      <c r="H28" s="24"/>
      <c r="I28" s="24"/>
      <c r="J28" s="40"/>
      <c r="K28" s="24"/>
      <c r="L28" s="24"/>
      <c r="M28" s="24"/>
      <c r="N28" s="24">
        <f t="shared" si="1"/>
        <v>2</v>
      </c>
      <c r="O28" s="22" t="s">
        <v>412</v>
      </c>
      <c r="P28" s="27"/>
      <c r="Q28" s="24"/>
      <c r="R28" s="27"/>
      <c r="S28" s="27"/>
    </row>
    <row r="29" s="2" customFormat="1" ht="50" customHeight="1" spans="1:19">
      <c r="A29" s="21">
        <v>26</v>
      </c>
      <c r="B29" s="22" t="s">
        <v>413</v>
      </c>
      <c r="C29" s="22" t="str">
        <f t="shared" si="4"/>
        <v>=DISPIMG("ID_5ADA2804A22B4D0AB14134F9D04A7159",1)</v>
      </c>
      <c r="D29" s="23" t="s">
        <v>405</v>
      </c>
      <c r="E29" s="22" t="s">
        <v>354</v>
      </c>
      <c r="F29" s="24" t="s">
        <v>179</v>
      </c>
      <c r="G29" s="24"/>
      <c r="H29" s="24"/>
      <c r="I29" s="24">
        <v>3</v>
      </c>
      <c r="J29" s="40"/>
      <c r="K29" s="24"/>
      <c r="L29" s="24"/>
      <c r="M29" s="24"/>
      <c r="N29" s="24">
        <f t="shared" si="1"/>
        <v>3</v>
      </c>
      <c r="O29" s="22" t="s">
        <v>414</v>
      </c>
      <c r="P29" s="27"/>
      <c r="Q29" s="24"/>
      <c r="R29" s="27"/>
      <c r="S29" s="27"/>
    </row>
    <row r="30" s="2" customFormat="1" ht="51" spans="1:19">
      <c r="A30" s="21">
        <v>27</v>
      </c>
      <c r="B30" s="22" t="s">
        <v>415</v>
      </c>
      <c r="C30" s="30" t="str">
        <f>_xlfn.DISPIMG("ID_60B4F059F2D04086BC0F3F2E564B7593",1)</f>
        <v>=DISPIMG("ID_60B4F059F2D04086BC0F3F2E564B7593",1)</v>
      </c>
      <c r="D30" s="23" t="s">
        <v>405</v>
      </c>
      <c r="E30" s="22" t="s">
        <v>354</v>
      </c>
      <c r="F30" s="24" t="s">
        <v>179</v>
      </c>
      <c r="G30" s="31"/>
      <c r="H30" s="31"/>
      <c r="I30" s="24">
        <v>3</v>
      </c>
      <c r="J30" s="34"/>
      <c r="K30" s="24"/>
      <c r="L30" s="24"/>
      <c r="M30" s="24"/>
      <c r="N30" s="24">
        <f t="shared" si="1"/>
        <v>3</v>
      </c>
      <c r="O30" s="22" t="s">
        <v>416</v>
      </c>
      <c r="P30" s="27"/>
      <c r="Q30" s="24"/>
      <c r="R30" s="27"/>
      <c r="S30" s="27"/>
    </row>
    <row r="31" s="2" customFormat="1" ht="50" customHeight="1" spans="1:19">
      <c r="A31" s="21">
        <v>28</v>
      </c>
      <c r="B31" s="22" t="s">
        <v>417</v>
      </c>
      <c r="C31" s="22" t="str">
        <f>_xlfn.DISPIMG("ID_5ADA2804A22B4D0AB14134F9D04A7159",1)</f>
        <v>=DISPIMG("ID_5ADA2804A22B4D0AB14134F9D04A7159",1)</v>
      </c>
      <c r="D31" s="23" t="s">
        <v>405</v>
      </c>
      <c r="E31" s="22" t="s">
        <v>357</v>
      </c>
      <c r="F31" s="24" t="s">
        <v>179</v>
      </c>
      <c r="G31" s="24">
        <v>2</v>
      </c>
      <c r="H31" s="24"/>
      <c r="I31" s="24"/>
      <c r="J31" s="40"/>
      <c r="K31" s="24"/>
      <c r="L31" s="24"/>
      <c r="M31" s="24"/>
      <c r="N31" s="24">
        <f t="shared" si="1"/>
        <v>2</v>
      </c>
      <c r="O31" s="22" t="s">
        <v>418</v>
      </c>
      <c r="P31" s="27"/>
      <c r="Q31" s="24"/>
      <c r="R31" s="27"/>
      <c r="S31" s="27"/>
    </row>
    <row r="32" s="2" customFormat="1" ht="50" customHeight="1" spans="1:19">
      <c r="A32" s="21">
        <v>29</v>
      </c>
      <c r="B32" s="22" t="s">
        <v>419</v>
      </c>
      <c r="C32" s="22" t="str">
        <f>_xlfn.DISPIMG("ID_88B8AD7117F64A8692CBC1E94DCF63AC",1)</f>
        <v>=DISPIMG("ID_88B8AD7117F64A8692CBC1E94DCF63AC",1)</v>
      </c>
      <c r="D32" s="23" t="s">
        <v>405</v>
      </c>
      <c r="E32" s="22" t="s">
        <v>354</v>
      </c>
      <c r="F32" s="24" t="s">
        <v>179</v>
      </c>
      <c r="G32" s="24"/>
      <c r="H32" s="24">
        <v>15</v>
      </c>
      <c r="I32" s="24"/>
      <c r="J32" s="40"/>
      <c r="K32" s="24"/>
      <c r="L32" s="24"/>
      <c r="M32" s="24"/>
      <c r="N32" s="24">
        <f t="shared" si="1"/>
        <v>15</v>
      </c>
      <c r="O32" s="22" t="s">
        <v>419</v>
      </c>
      <c r="P32" s="27"/>
      <c r="Q32" s="24"/>
      <c r="R32" s="27"/>
      <c r="S32" s="27"/>
    </row>
    <row r="33" s="2" customFormat="1" ht="50" customHeight="1" spans="1:19">
      <c r="A33" s="21">
        <v>30</v>
      </c>
      <c r="B33" s="22" t="s">
        <v>420</v>
      </c>
      <c r="C33" s="22" t="str">
        <f>_xlfn.DISPIMG("ID_CEDDD99949A1456CAF13065647735D2B",1)</f>
        <v>=DISPIMG("ID_CEDDD99949A1456CAF13065647735D2B",1)</v>
      </c>
      <c r="D33" s="23" t="s">
        <v>405</v>
      </c>
      <c r="E33" s="22" t="s">
        <v>354</v>
      </c>
      <c r="F33" s="24" t="s">
        <v>179</v>
      </c>
      <c r="G33" s="24"/>
      <c r="H33" s="24">
        <v>5</v>
      </c>
      <c r="I33" s="24"/>
      <c r="J33" s="40"/>
      <c r="K33" s="24"/>
      <c r="L33" s="24"/>
      <c r="M33" s="24"/>
      <c r="N33" s="24">
        <f t="shared" si="1"/>
        <v>5</v>
      </c>
      <c r="O33" s="22" t="s">
        <v>420</v>
      </c>
      <c r="P33" s="27"/>
      <c r="Q33" s="24"/>
      <c r="R33" s="27"/>
      <c r="S33" s="27"/>
    </row>
    <row r="34" s="2" customFormat="1" ht="50" customHeight="1" spans="1:19">
      <c r="A34" s="21">
        <v>31</v>
      </c>
      <c r="B34" s="22" t="s">
        <v>421</v>
      </c>
      <c r="C34" s="22" t="str">
        <f>_xlfn.DISPIMG("ID_E643A7ED856342ACB3D28EF02EA94AB7",1)</f>
        <v>=DISPIMG("ID_E643A7ED856342ACB3D28EF02EA94AB7",1)</v>
      </c>
      <c r="D34" s="23" t="s">
        <v>405</v>
      </c>
      <c r="E34" s="22" t="s">
        <v>354</v>
      </c>
      <c r="F34" s="24" t="s">
        <v>179</v>
      </c>
      <c r="G34" s="24"/>
      <c r="H34" s="24"/>
      <c r="I34" s="24">
        <v>15</v>
      </c>
      <c r="J34" s="40"/>
      <c r="K34" s="24"/>
      <c r="L34" s="24"/>
      <c r="M34" s="24"/>
      <c r="N34" s="24">
        <f t="shared" si="1"/>
        <v>15</v>
      </c>
      <c r="O34" s="22" t="s">
        <v>421</v>
      </c>
      <c r="P34" s="27"/>
      <c r="Q34" s="24"/>
      <c r="R34" s="27"/>
      <c r="S34" s="27"/>
    </row>
    <row r="35" s="2" customFormat="1" ht="50" customHeight="1" spans="1:19">
      <c r="A35" s="21">
        <v>32</v>
      </c>
      <c r="B35" s="22" t="s">
        <v>422</v>
      </c>
      <c r="C35" s="22" t="str">
        <f>_xlfn.DISPIMG("ID_059C3FFDD39E40BAAD739EB376F9C432",1)</f>
        <v>=DISPIMG("ID_059C3FFDD39E40BAAD739EB376F9C432",1)</v>
      </c>
      <c r="D35" s="23" t="s">
        <v>405</v>
      </c>
      <c r="E35" s="22" t="s">
        <v>354</v>
      </c>
      <c r="F35" s="24" t="s">
        <v>179</v>
      </c>
      <c r="G35" s="24">
        <v>1</v>
      </c>
      <c r="H35" s="24">
        <v>2</v>
      </c>
      <c r="I35" s="24"/>
      <c r="J35" s="40"/>
      <c r="K35" s="24"/>
      <c r="L35" s="24"/>
      <c r="M35" s="24"/>
      <c r="N35" s="24">
        <f t="shared" si="1"/>
        <v>3</v>
      </c>
      <c r="O35" s="22" t="s">
        <v>422</v>
      </c>
      <c r="P35" s="27"/>
      <c r="Q35" s="24"/>
      <c r="R35" s="27"/>
      <c r="S35" s="27"/>
    </row>
    <row r="36" s="2" customFormat="1" ht="50" customHeight="1" spans="1:19">
      <c r="A36" s="21">
        <v>33</v>
      </c>
      <c r="B36" s="22" t="s">
        <v>423</v>
      </c>
      <c r="C36" s="22" t="str">
        <f>_xlfn.DISPIMG("ID_D69674ACEAB3481BB0C64EA19270E958",1)</f>
        <v>=DISPIMG("ID_D69674ACEAB3481BB0C64EA19270E958",1)</v>
      </c>
      <c r="D36" s="23" t="s">
        <v>405</v>
      </c>
      <c r="E36" s="22" t="s">
        <v>354</v>
      </c>
      <c r="F36" s="24" t="s">
        <v>179</v>
      </c>
      <c r="G36" s="24">
        <v>2</v>
      </c>
      <c r="H36" s="24"/>
      <c r="I36" s="24"/>
      <c r="J36" s="40"/>
      <c r="K36" s="24"/>
      <c r="L36" s="24"/>
      <c r="M36" s="24"/>
      <c r="N36" s="24">
        <f t="shared" si="1"/>
        <v>2</v>
      </c>
      <c r="O36" s="22" t="s">
        <v>423</v>
      </c>
      <c r="P36" s="27"/>
      <c r="Q36" s="24"/>
      <c r="R36" s="27"/>
      <c r="S36" s="27"/>
    </row>
    <row r="37" s="2" customFormat="1" ht="50" customHeight="1" spans="1:19">
      <c r="A37" s="21">
        <v>34</v>
      </c>
      <c r="B37" s="22" t="s">
        <v>424</v>
      </c>
      <c r="C37" s="22" t="str">
        <f>_xlfn.DISPIMG("ID_6C8C834CB0F6424886AE2128E9366C86",1)</f>
        <v>=DISPIMG("ID_6C8C834CB0F6424886AE2128E9366C86",1)</v>
      </c>
      <c r="D37" s="23" t="s">
        <v>405</v>
      </c>
      <c r="E37" s="22" t="s">
        <v>354</v>
      </c>
      <c r="F37" s="24" t="s">
        <v>179</v>
      </c>
      <c r="G37" s="24">
        <v>1</v>
      </c>
      <c r="H37" s="24"/>
      <c r="I37" s="24"/>
      <c r="J37" s="40"/>
      <c r="K37" s="24"/>
      <c r="L37" s="24"/>
      <c r="M37" s="24"/>
      <c r="N37" s="24">
        <f t="shared" si="1"/>
        <v>1</v>
      </c>
      <c r="O37" s="22" t="s">
        <v>424</v>
      </c>
      <c r="P37" s="27"/>
      <c r="Q37" s="24"/>
      <c r="R37" s="27"/>
      <c r="S37" s="27"/>
    </row>
    <row r="38" s="2" customFormat="1" ht="50" customHeight="1" spans="1:19">
      <c r="A38" s="21">
        <v>35</v>
      </c>
      <c r="B38" s="22" t="s">
        <v>425</v>
      </c>
      <c r="C38" s="22" t="str">
        <f>_xlfn.DISPIMG("ID_6506E6E0ADB04F06B1BAB809497BA89B",1)</f>
        <v>=DISPIMG("ID_6506E6E0ADB04F06B1BAB809497BA89B",1)</v>
      </c>
      <c r="D38" s="23" t="s">
        <v>405</v>
      </c>
      <c r="E38" s="22" t="s">
        <v>354</v>
      </c>
      <c r="F38" s="24" t="s">
        <v>179</v>
      </c>
      <c r="G38" s="24">
        <v>1</v>
      </c>
      <c r="H38" s="24"/>
      <c r="I38" s="24"/>
      <c r="J38" s="40"/>
      <c r="K38" s="24"/>
      <c r="L38" s="24"/>
      <c r="M38" s="24"/>
      <c r="N38" s="24">
        <f t="shared" si="1"/>
        <v>1</v>
      </c>
      <c r="O38" s="22" t="s">
        <v>425</v>
      </c>
      <c r="P38" s="27"/>
      <c r="Q38" s="24"/>
      <c r="R38" s="27"/>
      <c r="S38" s="27"/>
    </row>
    <row r="39" s="2" customFormat="1" ht="50" customHeight="1" spans="1:19">
      <c r="A39" s="21">
        <v>36</v>
      </c>
      <c r="B39" s="22" t="s">
        <v>426</v>
      </c>
      <c r="C39" s="22" t="str">
        <f>_xlfn.DISPIMG("ID_939FB877C456479DA0B4068E9B825672",1)</f>
        <v>=DISPIMG("ID_939FB877C456479DA0B4068E9B825672",1)</v>
      </c>
      <c r="D39" s="23" t="s">
        <v>405</v>
      </c>
      <c r="E39" s="22" t="s">
        <v>354</v>
      </c>
      <c r="F39" s="24" t="s">
        <v>179</v>
      </c>
      <c r="G39" s="24"/>
      <c r="H39" s="24"/>
      <c r="I39" s="24"/>
      <c r="J39" s="40"/>
      <c r="K39" s="24"/>
      <c r="L39" s="24"/>
      <c r="M39" s="24"/>
      <c r="N39" s="24">
        <f t="shared" si="1"/>
        <v>0</v>
      </c>
      <c r="O39" s="22" t="s">
        <v>426</v>
      </c>
      <c r="P39" s="27"/>
      <c r="Q39" s="24"/>
      <c r="R39" s="27"/>
      <c r="S39" s="27"/>
    </row>
    <row r="40" s="2" customFormat="1" ht="50" customHeight="1" spans="1:19">
      <c r="A40" s="21">
        <v>37</v>
      </c>
      <c r="B40" s="22" t="s">
        <v>427</v>
      </c>
      <c r="C40" s="22" t="str">
        <f>_xlfn.DISPIMG("ID_CBA73AFBE6F14A319123901DF2AF651B",1)</f>
        <v>=DISPIMG("ID_CBA73AFBE6F14A319123901DF2AF651B",1)</v>
      </c>
      <c r="D40" s="23" t="s">
        <v>405</v>
      </c>
      <c r="E40" s="22" t="s">
        <v>354</v>
      </c>
      <c r="F40" s="24" t="s">
        <v>179</v>
      </c>
      <c r="G40" s="24"/>
      <c r="H40" s="24"/>
      <c r="I40" s="24"/>
      <c r="J40" s="40"/>
      <c r="K40" s="24"/>
      <c r="L40" s="24"/>
      <c r="M40" s="24"/>
      <c r="N40" s="24">
        <f t="shared" si="1"/>
        <v>0</v>
      </c>
      <c r="O40" s="22" t="s">
        <v>427</v>
      </c>
      <c r="P40" s="27"/>
      <c r="Q40" s="24"/>
      <c r="R40" s="27"/>
      <c r="S40" s="27"/>
    </row>
    <row r="41" s="2" customFormat="1" ht="50" customHeight="1" spans="1:19">
      <c r="A41" s="21">
        <v>38</v>
      </c>
      <c r="B41" s="22" t="s">
        <v>428</v>
      </c>
      <c r="C41" s="22" t="str">
        <f>_xlfn.DISPIMG("ID_A3BB1958E2734D75BD3C93C8F37EA99A",1)</f>
        <v>=DISPIMG("ID_A3BB1958E2734D75BD3C93C8F37EA99A",1)</v>
      </c>
      <c r="D41" s="23" t="s">
        <v>405</v>
      </c>
      <c r="E41" s="22" t="s">
        <v>354</v>
      </c>
      <c r="F41" s="24" t="s">
        <v>179</v>
      </c>
      <c r="G41" s="24"/>
      <c r="H41" s="24"/>
      <c r="I41" s="24"/>
      <c r="J41" s="40"/>
      <c r="K41" s="24"/>
      <c r="L41" s="24"/>
      <c r="M41" s="24"/>
      <c r="N41" s="24">
        <f t="shared" si="1"/>
        <v>0</v>
      </c>
      <c r="O41" s="22" t="s">
        <v>428</v>
      </c>
      <c r="P41" s="27"/>
      <c r="Q41" s="24"/>
      <c r="R41" s="27"/>
      <c r="S41" s="27"/>
    </row>
    <row r="42" s="2" customFormat="1" ht="50" customHeight="1" spans="1:19">
      <c r="A42" s="21">
        <v>39</v>
      </c>
      <c r="B42" s="22" t="s">
        <v>429</v>
      </c>
      <c r="C42" s="22" t="str">
        <f>_xlfn.DISPIMG("ID_A22B9D4B7D874272996925AE87AC8E3F",1)</f>
        <v>=DISPIMG("ID_A22B9D4B7D874272996925AE87AC8E3F",1)</v>
      </c>
      <c r="D42" s="23" t="s">
        <v>405</v>
      </c>
      <c r="E42" s="22" t="s">
        <v>354</v>
      </c>
      <c r="F42" s="24" t="s">
        <v>179</v>
      </c>
      <c r="G42" s="24"/>
      <c r="H42" s="24">
        <v>5</v>
      </c>
      <c r="I42" s="24"/>
      <c r="J42" s="40"/>
      <c r="K42" s="24"/>
      <c r="L42" s="24"/>
      <c r="M42" s="24"/>
      <c r="N42" s="24">
        <f t="shared" si="1"/>
        <v>5</v>
      </c>
      <c r="O42" s="22" t="s">
        <v>429</v>
      </c>
      <c r="P42" s="27"/>
      <c r="Q42" s="24"/>
      <c r="R42" s="27"/>
      <c r="S42" s="27"/>
    </row>
    <row r="43" s="2" customFormat="1" ht="50" customHeight="1" spans="1:19">
      <c r="A43" s="21">
        <v>40</v>
      </c>
      <c r="B43" s="22" t="s">
        <v>430</v>
      </c>
      <c r="C43" s="22" t="str">
        <f>_xlfn.DISPIMG("ID_1F5C5DF31E564C6BBF8EBDB95EB8D3D7",1)</f>
        <v>=DISPIMG("ID_1F5C5DF31E564C6BBF8EBDB95EB8D3D7",1)</v>
      </c>
      <c r="D43" s="23" t="s">
        <v>405</v>
      </c>
      <c r="E43" s="22" t="s">
        <v>354</v>
      </c>
      <c r="F43" s="24" t="s">
        <v>179</v>
      </c>
      <c r="G43" s="24">
        <v>20</v>
      </c>
      <c r="H43" s="24"/>
      <c r="I43" s="24"/>
      <c r="J43" s="40"/>
      <c r="K43" s="24"/>
      <c r="L43" s="24"/>
      <c r="M43" s="24"/>
      <c r="N43" s="24">
        <f t="shared" si="1"/>
        <v>20</v>
      </c>
      <c r="O43" s="22" t="s">
        <v>430</v>
      </c>
      <c r="P43" s="27"/>
      <c r="Q43" s="24"/>
      <c r="R43" s="27"/>
      <c r="S43" s="27"/>
    </row>
    <row r="44" s="2" customFormat="1" ht="50" customHeight="1" spans="1:19">
      <c r="A44" s="21">
        <v>41</v>
      </c>
      <c r="B44" s="22" t="s">
        <v>431</v>
      </c>
      <c r="C44" s="22" t="str">
        <f>_xlfn.DISPIMG("ID_9492611128B84462A7180C829299D61F",1)</f>
        <v>=DISPIMG("ID_9492611128B84462A7180C829299D61F",1)</v>
      </c>
      <c r="D44" s="23" t="s">
        <v>405</v>
      </c>
      <c r="E44" s="22" t="s">
        <v>354</v>
      </c>
      <c r="F44" s="24" t="s">
        <v>179</v>
      </c>
      <c r="G44" s="24"/>
      <c r="H44" s="24"/>
      <c r="I44" s="24"/>
      <c r="J44" s="40"/>
      <c r="K44" s="24"/>
      <c r="L44" s="24"/>
      <c r="M44" s="24"/>
      <c r="N44" s="24">
        <f t="shared" si="1"/>
        <v>0</v>
      </c>
      <c r="O44" s="22" t="s">
        <v>431</v>
      </c>
      <c r="P44" s="27"/>
      <c r="Q44" s="24"/>
      <c r="R44" s="27"/>
      <c r="S44" s="27"/>
    </row>
    <row r="45" s="2" customFormat="1" ht="50" customHeight="1" spans="1:19">
      <c r="A45" s="21">
        <v>42</v>
      </c>
      <c r="B45" s="22" t="s">
        <v>432</v>
      </c>
      <c r="C45" s="22" t="str">
        <f>_xlfn.DISPIMG("ID_9ADE3FCBBB294CB9824622F673CD6479",1)</f>
        <v>=DISPIMG("ID_9ADE3FCBBB294CB9824622F673CD6479",1)</v>
      </c>
      <c r="D45" s="23" t="s">
        <v>405</v>
      </c>
      <c r="E45" s="22" t="s">
        <v>354</v>
      </c>
      <c r="F45" s="24" t="s">
        <v>179</v>
      </c>
      <c r="G45" s="24">
        <v>1</v>
      </c>
      <c r="H45" s="24"/>
      <c r="I45" s="24"/>
      <c r="J45" s="40"/>
      <c r="K45" s="24"/>
      <c r="L45" s="24"/>
      <c r="M45" s="24"/>
      <c r="N45" s="24">
        <f t="shared" si="1"/>
        <v>1</v>
      </c>
      <c r="O45" s="22" t="s">
        <v>432</v>
      </c>
      <c r="P45" s="27"/>
      <c r="Q45" s="24"/>
      <c r="R45" s="27"/>
      <c r="S45" s="27"/>
    </row>
    <row r="46" s="2" customFormat="1" ht="50" customHeight="1" spans="1:19">
      <c r="A46" s="21">
        <v>43</v>
      </c>
      <c r="B46" s="22" t="s">
        <v>433</v>
      </c>
      <c r="C46" s="22" t="str">
        <f>_xlfn.DISPIMG("ID_3175DA0F33F5426FAB39F67F93FDB24D",1)</f>
        <v>=DISPIMG("ID_3175DA0F33F5426FAB39F67F93FDB24D",1)</v>
      </c>
      <c r="D46" s="23" t="s">
        <v>405</v>
      </c>
      <c r="E46" s="22" t="s">
        <v>354</v>
      </c>
      <c r="F46" s="24" t="s">
        <v>179</v>
      </c>
      <c r="G46" s="24"/>
      <c r="H46" s="24"/>
      <c r="I46" s="24"/>
      <c r="J46" s="24">
        <v>85</v>
      </c>
      <c r="K46" s="24"/>
      <c r="L46" s="24"/>
      <c r="M46" s="24"/>
      <c r="N46" s="24">
        <f t="shared" si="1"/>
        <v>85</v>
      </c>
      <c r="O46" s="22" t="s">
        <v>433</v>
      </c>
      <c r="P46" s="27"/>
      <c r="Q46" s="24"/>
      <c r="R46" s="27"/>
      <c r="S46" s="27"/>
    </row>
    <row r="47" s="2" customFormat="1" ht="50" customHeight="1" spans="1:19">
      <c r="A47" s="21">
        <v>44</v>
      </c>
      <c r="B47" s="22" t="s">
        <v>434</v>
      </c>
      <c r="C47" s="22" t="str">
        <f>_xlfn.DISPIMG("ID_831B62D40FDA473C815E9762F704F285",1)</f>
        <v>=DISPIMG("ID_831B62D40FDA473C815E9762F704F285",1)</v>
      </c>
      <c r="D47" s="23" t="s">
        <v>405</v>
      </c>
      <c r="E47" s="22" t="s">
        <v>354</v>
      </c>
      <c r="F47" s="24" t="s">
        <v>179</v>
      </c>
      <c r="G47" s="24">
        <v>7</v>
      </c>
      <c r="H47" s="24"/>
      <c r="I47" s="24"/>
      <c r="J47" s="40"/>
      <c r="K47" s="24"/>
      <c r="L47" s="24"/>
      <c r="M47" s="24"/>
      <c r="N47" s="24">
        <f t="shared" si="1"/>
        <v>7</v>
      </c>
      <c r="O47" s="22" t="s">
        <v>434</v>
      </c>
      <c r="P47" s="27"/>
      <c r="Q47" s="24"/>
      <c r="R47" s="27"/>
      <c r="S47" s="27"/>
    </row>
    <row r="48" s="2" customFormat="1" ht="50" customHeight="1" spans="1:19">
      <c r="A48" s="21">
        <v>45</v>
      </c>
      <c r="B48" s="22" t="s">
        <v>435</v>
      </c>
      <c r="C48" s="22" t="str">
        <f>_xlfn.DISPIMG("ID_011628251D7B4B75A05EE290F2599BF4",1)</f>
        <v>=DISPIMG("ID_011628251D7B4B75A05EE290F2599BF4",1)</v>
      </c>
      <c r="D48" s="23" t="s">
        <v>405</v>
      </c>
      <c r="E48" s="22" t="s">
        <v>354</v>
      </c>
      <c r="F48" s="24" t="s">
        <v>179</v>
      </c>
      <c r="G48" s="24"/>
      <c r="H48" s="24"/>
      <c r="I48" s="24">
        <v>142</v>
      </c>
      <c r="J48" s="40"/>
      <c r="K48" s="24"/>
      <c r="L48" s="24"/>
      <c r="M48" s="24"/>
      <c r="N48" s="24">
        <f t="shared" si="1"/>
        <v>142</v>
      </c>
      <c r="O48" s="22" t="s">
        <v>435</v>
      </c>
      <c r="P48" s="27"/>
      <c r="Q48" s="24"/>
      <c r="R48" s="27"/>
      <c r="S48" s="27"/>
    </row>
    <row r="49" s="2" customFormat="1" ht="50" customHeight="1" spans="1:19">
      <c r="A49" s="21">
        <v>46</v>
      </c>
      <c r="B49" s="22" t="s">
        <v>436</v>
      </c>
      <c r="C49" s="22" t="str">
        <f>_xlfn.DISPIMG("ID_07D955158A0048DDBDE1AF9F6422082C",1)</f>
        <v>=DISPIMG("ID_07D955158A0048DDBDE1AF9F6422082C",1)</v>
      </c>
      <c r="D49" s="23" t="s">
        <v>405</v>
      </c>
      <c r="E49" s="22" t="s">
        <v>354</v>
      </c>
      <c r="F49" s="24" t="s">
        <v>179</v>
      </c>
      <c r="G49" s="24"/>
      <c r="H49" s="24"/>
      <c r="I49" s="24">
        <v>1</v>
      </c>
      <c r="J49" s="40"/>
      <c r="K49" s="24"/>
      <c r="L49" s="24"/>
      <c r="M49" s="24"/>
      <c r="N49" s="24">
        <f t="shared" si="1"/>
        <v>1</v>
      </c>
      <c r="O49" s="22" t="s">
        <v>436</v>
      </c>
      <c r="P49" s="27"/>
      <c r="Q49" s="24"/>
      <c r="R49" s="27"/>
      <c r="S49" s="27"/>
    </row>
    <row r="50" s="2" customFormat="1" ht="50" customHeight="1" spans="1:19">
      <c r="A50" s="21">
        <v>47</v>
      </c>
      <c r="B50" s="22" t="s">
        <v>437</v>
      </c>
      <c r="C50" s="22" t="str">
        <f>_xlfn.DISPIMG("ID_9C691A27F12A46C69957EC820CB89D75",1)</f>
        <v>=DISPIMG("ID_9C691A27F12A46C69957EC820CB89D75",1)</v>
      </c>
      <c r="D50" s="23" t="s">
        <v>405</v>
      </c>
      <c r="E50" s="22" t="s">
        <v>354</v>
      </c>
      <c r="F50" s="24" t="s">
        <v>179</v>
      </c>
      <c r="G50" s="24"/>
      <c r="H50" s="24"/>
      <c r="I50" s="24"/>
      <c r="J50" s="40"/>
      <c r="K50" s="24"/>
      <c r="L50" s="24"/>
      <c r="M50" s="24"/>
      <c r="N50" s="24">
        <f t="shared" si="1"/>
        <v>0</v>
      </c>
      <c r="O50" s="22" t="s">
        <v>437</v>
      </c>
      <c r="P50" s="27"/>
      <c r="Q50" s="24"/>
      <c r="R50" s="27"/>
      <c r="S50" s="27"/>
    </row>
    <row r="51" s="2" customFormat="1" ht="50" customHeight="1" spans="1:19">
      <c r="A51" s="21">
        <v>48</v>
      </c>
      <c r="B51" s="22" t="s">
        <v>438</v>
      </c>
      <c r="C51" s="22" t="str">
        <f>_xlfn.DISPIMG("ID_05E6E99C2F5F41B5A8FFD002567D3595",1)</f>
        <v>=DISPIMG("ID_05E6E99C2F5F41B5A8FFD002567D3595",1)</v>
      </c>
      <c r="D51" s="23" t="s">
        <v>405</v>
      </c>
      <c r="E51" s="22" t="s">
        <v>354</v>
      </c>
      <c r="F51" s="24" t="s">
        <v>179</v>
      </c>
      <c r="G51" s="24"/>
      <c r="H51" s="24"/>
      <c r="I51" s="24"/>
      <c r="J51" s="40"/>
      <c r="K51" s="24"/>
      <c r="L51" s="24">
        <v>3</v>
      </c>
      <c r="M51" s="24">
        <v>65</v>
      </c>
      <c r="N51" s="24">
        <f t="shared" si="1"/>
        <v>68</v>
      </c>
      <c r="O51" s="22" t="s">
        <v>438</v>
      </c>
      <c r="P51" s="27"/>
      <c r="Q51" s="24"/>
      <c r="R51" s="27"/>
      <c r="S51" s="27"/>
    </row>
    <row r="52" s="2" customFormat="1" ht="50" customHeight="1" spans="1:19">
      <c r="A52" s="21">
        <v>49</v>
      </c>
      <c r="B52" s="32" t="s">
        <v>439</v>
      </c>
      <c r="C52" s="22" t="str">
        <f>_xlfn.DISPIMG("ID_587D495C5510498482C547681B03D91D",1)</f>
        <v>=DISPIMG("ID_587D495C5510498482C547681B03D91D",1)</v>
      </c>
      <c r="D52" s="23" t="s">
        <v>405</v>
      </c>
      <c r="E52" s="22" t="s">
        <v>354</v>
      </c>
      <c r="F52" s="24" t="s">
        <v>179</v>
      </c>
      <c r="G52" s="24"/>
      <c r="H52" s="24"/>
      <c r="I52" s="24">
        <v>1</v>
      </c>
      <c r="J52" s="40"/>
      <c r="K52" s="24"/>
      <c r="L52" s="24"/>
      <c r="M52" s="24"/>
      <c r="N52" s="24">
        <f t="shared" si="1"/>
        <v>1</v>
      </c>
      <c r="O52" s="22" t="s">
        <v>439</v>
      </c>
      <c r="P52" s="27"/>
      <c r="Q52" s="24"/>
      <c r="R52" s="27"/>
      <c r="S52" s="27"/>
    </row>
    <row r="53" s="2" customFormat="1" ht="50" customHeight="1" spans="1:19">
      <c r="A53" s="21">
        <v>50</v>
      </c>
      <c r="B53" s="32" t="s">
        <v>440</v>
      </c>
      <c r="C53" s="22" t="str">
        <f>_xlfn.DISPIMG("ID_F19B6FA304A44F9FBFDC12594E975E38",1)</f>
        <v>=DISPIMG("ID_F19B6FA304A44F9FBFDC12594E975E38",1)</v>
      </c>
      <c r="D53" s="23" t="s">
        <v>405</v>
      </c>
      <c r="E53" s="22" t="s">
        <v>354</v>
      </c>
      <c r="F53" s="24" t="s">
        <v>179</v>
      </c>
      <c r="G53" s="24"/>
      <c r="H53" s="24"/>
      <c r="I53" s="24">
        <v>4</v>
      </c>
      <c r="J53" s="40"/>
      <c r="K53" s="24"/>
      <c r="L53" s="24"/>
      <c r="M53" s="24"/>
      <c r="N53" s="24">
        <f t="shared" si="1"/>
        <v>4</v>
      </c>
      <c r="O53" s="22" t="s">
        <v>440</v>
      </c>
      <c r="P53" s="27"/>
      <c r="Q53" s="24"/>
      <c r="R53" s="27"/>
      <c r="S53" s="27"/>
    </row>
    <row r="54" s="2" customFormat="1" ht="50" customHeight="1" spans="1:19">
      <c r="A54" s="21">
        <v>51</v>
      </c>
      <c r="B54" s="32" t="s">
        <v>441</v>
      </c>
      <c r="C54" s="22" t="str">
        <f>_xlfn.DISPIMG("ID_01D6B7369AC74636A69C8C4244D45B05",1)</f>
        <v>=DISPIMG("ID_01D6B7369AC74636A69C8C4244D45B05",1)</v>
      </c>
      <c r="D54" s="23" t="s">
        <v>405</v>
      </c>
      <c r="E54" s="22" t="s">
        <v>354</v>
      </c>
      <c r="F54" s="24" t="s">
        <v>179</v>
      </c>
      <c r="G54" s="5"/>
      <c r="H54" s="24">
        <v>8</v>
      </c>
      <c r="I54" s="24"/>
      <c r="J54" s="40"/>
      <c r="K54" s="24"/>
      <c r="L54" s="24"/>
      <c r="M54" s="24"/>
      <c r="N54" s="24">
        <f t="shared" si="1"/>
        <v>8</v>
      </c>
      <c r="O54" s="22" t="s">
        <v>441</v>
      </c>
      <c r="P54" s="27"/>
      <c r="Q54" s="24"/>
      <c r="R54" s="27"/>
      <c r="S54" s="27"/>
    </row>
    <row r="55" s="2" customFormat="1" ht="50" customHeight="1" spans="1:19">
      <c r="A55" s="21">
        <v>52</v>
      </c>
      <c r="B55" s="24" t="s">
        <v>442</v>
      </c>
      <c r="C55" s="22" t="str">
        <f>_xlfn.DISPIMG("ID_7E90969A294C44659C4D69FF7CCF5F61",1)</f>
        <v>=DISPIMG("ID_7E90969A294C44659C4D69FF7CCF5F61",1)</v>
      </c>
      <c r="D55" s="22" t="s">
        <v>373</v>
      </c>
      <c r="E55" s="22" t="s">
        <v>357</v>
      </c>
      <c r="F55" s="24" t="s">
        <v>179</v>
      </c>
      <c r="G55" s="24"/>
      <c r="H55" s="24"/>
      <c r="I55" s="24"/>
      <c r="J55" s="40"/>
      <c r="K55" s="40"/>
      <c r="L55" s="40"/>
      <c r="M55" s="24">
        <v>4</v>
      </c>
      <c r="N55" s="24">
        <f t="shared" si="1"/>
        <v>4</v>
      </c>
      <c r="O55" s="26"/>
      <c r="P55" s="27"/>
      <c r="Q55" s="24"/>
      <c r="R55" s="27"/>
      <c r="S55" s="27"/>
    </row>
    <row r="56" s="2" customFormat="1" ht="49" customHeight="1" spans="1:19">
      <c r="A56" s="30"/>
      <c r="B56" s="30"/>
      <c r="C56" s="30"/>
      <c r="D56" s="33"/>
      <c r="E56" s="30"/>
      <c r="F56" s="34"/>
      <c r="G56" s="31"/>
      <c r="H56" s="31"/>
      <c r="I56" s="31"/>
      <c r="J56" s="34"/>
      <c r="K56" s="34"/>
      <c r="L56" s="34"/>
      <c r="M56" s="31" t="s">
        <v>13</v>
      </c>
      <c r="N56" s="31">
        <f>SUM(N4:N55)</f>
        <v>9762</v>
      </c>
      <c r="O56" s="30"/>
      <c r="P56" s="27"/>
      <c r="Q56" s="24"/>
      <c r="R56" s="27"/>
      <c r="S56" s="27"/>
    </row>
  </sheetData>
  <mergeCells count="17">
    <mergeCell ref="A1:O1"/>
    <mergeCell ref="G2:J2"/>
    <mergeCell ref="A2:A3"/>
    <mergeCell ref="B2:B3"/>
    <mergeCell ref="C2:C3"/>
    <mergeCell ref="D2:D3"/>
    <mergeCell ref="E2:E3"/>
    <mergeCell ref="F2:F3"/>
    <mergeCell ref="K2:K3"/>
    <mergeCell ref="L2:L3"/>
    <mergeCell ref="M2:M3"/>
    <mergeCell ref="N2:N3"/>
    <mergeCell ref="O2:O3"/>
    <mergeCell ref="P2:P3"/>
    <mergeCell ref="Q2:Q3"/>
    <mergeCell ref="R2:R3"/>
    <mergeCell ref="S2:S3"/>
  </mergeCells>
  <pageMargins left="0.75" right="0.75" top="1" bottom="1" header="0.5" footer="0.5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57"/>
  <sheetViews>
    <sheetView topLeftCell="B1" workbookViewId="0">
      <pane xSplit="2" ySplit="3" topLeftCell="D54" activePane="bottomRight" state="frozen"/>
      <selection/>
      <selection pane="topRight"/>
      <selection pane="bottomLeft"/>
      <selection pane="bottomRight" activeCell="P57" sqref="P57"/>
    </sheetView>
  </sheetViews>
  <sheetFormatPr defaultColWidth="8.61111111111111" defaultRowHeight="14.4"/>
  <cols>
    <col min="1" max="1" width="6.55555555555556" style="2" customWidth="1"/>
    <col min="2" max="2" width="28.7222222222222" style="2" customWidth="1"/>
    <col min="3" max="3" width="11.4259259259259" style="2" customWidth="1"/>
    <col min="4" max="4" width="25.3240740740741" style="4" customWidth="1"/>
    <col min="5" max="5" width="25.3240740740741" style="2" customWidth="1"/>
    <col min="6" max="6" width="8.64814814814815" style="5" hidden="1" customWidth="1"/>
    <col min="7" max="8" width="9.34259259259259" style="6" hidden="1" customWidth="1"/>
    <col min="9" max="9" width="9.34259259259259" style="7" hidden="1" customWidth="1"/>
    <col min="10" max="10" width="10.9814814814815" style="6" customWidth="1"/>
    <col min="11" max="11" width="9.34259259259259" style="6" customWidth="1"/>
    <col min="12" max="12" width="35.212962962963" style="2" customWidth="1"/>
    <col min="13" max="13" width="8.61111111111111" style="8"/>
    <col min="14" max="14" width="8.61111111111111" style="2"/>
    <col min="15" max="16" width="8.61111111111111" style="8"/>
    <col min="17" max="16384" width="8.61111111111111" style="2"/>
  </cols>
  <sheetData>
    <row r="1" s="1" customFormat="1" ht="33" customHeight="1" spans="1:16">
      <c r="A1" s="9" t="s">
        <v>443</v>
      </c>
      <c r="B1" s="9"/>
      <c r="C1" s="9"/>
      <c r="D1" s="9"/>
      <c r="E1" s="9"/>
      <c r="F1" s="10"/>
      <c r="G1" s="10"/>
      <c r="H1" s="10"/>
      <c r="I1" s="11"/>
      <c r="J1" s="10"/>
      <c r="K1" s="10"/>
      <c r="L1" s="9"/>
      <c r="M1" s="12"/>
      <c r="O1" s="12"/>
      <c r="P1" s="12"/>
    </row>
    <row r="2" s="1" customFormat="1" ht="33" customHeight="1" spans="1:16">
      <c r="A2" s="13" t="s">
        <v>16</v>
      </c>
      <c r="B2" s="14" t="s">
        <v>339</v>
      </c>
      <c r="C2" s="14" t="s">
        <v>340</v>
      </c>
      <c r="D2" s="14" t="s">
        <v>341</v>
      </c>
      <c r="E2" s="14" t="s">
        <v>342</v>
      </c>
      <c r="F2" s="14" t="s">
        <v>343</v>
      </c>
      <c r="G2" s="14" t="s">
        <v>344</v>
      </c>
      <c r="H2" s="14" t="s">
        <v>444</v>
      </c>
      <c r="I2" s="15" t="s">
        <v>346</v>
      </c>
      <c r="J2" s="14" t="s">
        <v>13</v>
      </c>
      <c r="K2" s="14" t="s">
        <v>20</v>
      </c>
      <c r="L2" s="14" t="s">
        <v>347</v>
      </c>
      <c r="M2" s="16" t="s">
        <v>24</v>
      </c>
      <c r="N2" s="14" t="s">
        <v>25</v>
      </c>
      <c r="O2" s="16" t="s">
        <v>26</v>
      </c>
      <c r="P2" s="16" t="s">
        <v>27</v>
      </c>
    </row>
    <row r="3" s="2" customFormat="1" ht="50" customHeight="1" spans="1:16">
      <c r="A3" s="17"/>
      <c r="B3" s="18"/>
      <c r="C3" s="18"/>
      <c r="D3" s="18"/>
      <c r="E3" s="18"/>
      <c r="F3" s="18"/>
      <c r="G3" s="18"/>
      <c r="H3" s="18"/>
      <c r="I3" s="19"/>
      <c r="J3" s="18"/>
      <c r="K3" s="18"/>
      <c r="L3" s="18"/>
      <c r="M3" s="20"/>
      <c r="N3" s="18"/>
      <c r="O3" s="20"/>
      <c r="P3" s="20"/>
    </row>
    <row r="4" s="2" customFormat="1" ht="50" customHeight="1" spans="1:16">
      <c r="A4" s="21">
        <v>1</v>
      </c>
      <c r="B4" s="22" t="s">
        <v>352</v>
      </c>
      <c r="C4" s="22" t="str">
        <f t="shared" ref="C4:C7" si="0">_xlfn.DISPIMG("ID_3CDA44E88DE54C45AEE18411910A2B20",1)</f>
        <v>=DISPIMG("ID_3CDA44E88DE54C45AEE18411910A2B20",1)</v>
      </c>
      <c r="D4" s="23" t="s">
        <v>353</v>
      </c>
      <c r="E4" s="22" t="s">
        <v>354</v>
      </c>
      <c r="F4" s="24"/>
      <c r="G4" s="24"/>
      <c r="H4" s="24"/>
      <c r="I4" s="25"/>
      <c r="J4" s="24">
        <f t="shared" ref="J4:J56" si="1">SUM(F4:I4)</f>
        <v>0</v>
      </c>
      <c r="K4" s="24" t="s">
        <v>179</v>
      </c>
      <c r="L4" s="26" t="s">
        <v>355</v>
      </c>
      <c r="M4" s="27"/>
      <c r="N4" s="24"/>
      <c r="O4" s="27"/>
      <c r="P4" s="27"/>
    </row>
    <row r="5" s="2" customFormat="1" ht="50" customHeight="1" spans="1:16">
      <c r="A5" s="21">
        <v>2</v>
      </c>
      <c r="B5" s="22" t="s">
        <v>352</v>
      </c>
      <c r="C5" s="22" t="str">
        <f t="shared" si="0"/>
        <v>=DISPIMG("ID_3CDA44E88DE54C45AEE18411910A2B20",1)</v>
      </c>
      <c r="D5" s="23" t="s">
        <v>356</v>
      </c>
      <c r="E5" s="22" t="s">
        <v>357</v>
      </c>
      <c r="F5" s="24"/>
      <c r="G5" s="24"/>
      <c r="H5" s="24">
        <v>20</v>
      </c>
      <c r="I5" s="25">
        <v>19</v>
      </c>
      <c r="J5" s="24">
        <f t="shared" si="1"/>
        <v>39</v>
      </c>
      <c r="K5" s="24" t="s">
        <v>179</v>
      </c>
      <c r="L5" s="26" t="s">
        <v>355</v>
      </c>
      <c r="M5" s="27"/>
      <c r="N5" s="24"/>
      <c r="O5" s="27"/>
      <c r="P5" s="27"/>
    </row>
    <row r="6" s="2" customFormat="1" ht="50" customHeight="1" spans="1:16">
      <c r="A6" s="21">
        <v>3</v>
      </c>
      <c r="B6" s="22" t="s">
        <v>358</v>
      </c>
      <c r="C6" s="22" t="str">
        <f t="shared" si="0"/>
        <v>=DISPIMG("ID_3CDA44E88DE54C45AEE18411910A2B20",1)</v>
      </c>
      <c r="D6" s="23" t="s">
        <v>359</v>
      </c>
      <c r="E6" s="22" t="s">
        <v>354</v>
      </c>
      <c r="F6" s="24"/>
      <c r="G6" s="24"/>
      <c r="H6" s="24"/>
      <c r="I6" s="25">
        <v>10</v>
      </c>
      <c r="J6" s="24">
        <f t="shared" si="1"/>
        <v>10</v>
      </c>
      <c r="K6" s="24" t="s">
        <v>179</v>
      </c>
      <c r="L6" s="26" t="s">
        <v>362</v>
      </c>
      <c r="M6" s="27"/>
      <c r="N6" s="24"/>
      <c r="O6" s="27"/>
      <c r="P6" s="27"/>
    </row>
    <row r="7" s="2" customFormat="1" ht="50" customHeight="1" spans="1:16">
      <c r="A7" s="21">
        <v>4</v>
      </c>
      <c r="B7" s="22" t="s">
        <v>358</v>
      </c>
      <c r="C7" s="22" t="str">
        <f t="shared" si="0"/>
        <v>=DISPIMG("ID_3CDA44E88DE54C45AEE18411910A2B20",1)</v>
      </c>
      <c r="D7" s="23" t="s">
        <v>361</v>
      </c>
      <c r="E7" s="22" t="s">
        <v>357</v>
      </c>
      <c r="F7" s="24"/>
      <c r="G7" s="24"/>
      <c r="H7" s="24"/>
      <c r="I7" s="25">
        <v>5</v>
      </c>
      <c r="J7" s="24">
        <f t="shared" si="1"/>
        <v>5</v>
      </c>
      <c r="K7" s="24" t="s">
        <v>179</v>
      </c>
      <c r="L7" s="26" t="s">
        <v>362</v>
      </c>
      <c r="M7" s="27"/>
      <c r="N7" s="24"/>
      <c r="O7" s="27"/>
      <c r="P7" s="27"/>
    </row>
    <row r="8" s="2" customFormat="1" ht="50" customHeight="1" spans="1:16">
      <c r="A8" s="21">
        <v>5</v>
      </c>
      <c r="B8" s="22" t="s">
        <v>363</v>
      </c>
      <c r="C8" s="22" t="str">
        <f>_xlfn.DISPIMG("ID_072411F20F0C4CEBA9C7ECE3E2457B81",1)</f>
        <v>=DISPIMG("ID_072411F20F0C4CEBA9C7ECE3E2457B81",1)</v>
      </c>
      <c r="D8" s="23" t="s">
        <v>364</v>
      </c>
      <c r="E8" s="22" t="s">
        <v>357</v>
      </c>
      <c r="F8" s="24"/>
      <c r="G8" s="24">
        <v>200</v>
      </c>
      <c r="H8" s="24"/>
      <c r="I8" s="25">
        <v>15</v>
      </c>
      <c r="J8" s="24">
        <f t="shared" si="1"/>
        <v>215</v>
      </c>
      <c r="K8" s="24" t="s">
        <v>179</v>
      </c>
      <c r="L8" s="26" t="s">
        <v>365</v>
      </c>
      <c r="M8" s="27"/>
      <c r="N8" s="24"/>
      <c r="O8" s="27"/>
      <c r="P8" s="27"/>
    </row>
    <row r="9" s="2" customFormat="1" ht="50" customHeight="1" spans="1:16">
      <c r="A9" s="21">
        <v>6</v>
      </c>
      <c r="B9" s="22" t="s">
        <v>366</v>
      </c>
      <c r="C9" s="22" t="str">
        <f>_xlfn.DISPIMG("ID_A22B8DEAB72141B2ABE64DD5B262068F",1)</f>
        <v>=DISPIMG("ID_A22B8DEAB72141B2ABE64DD5B262068F",1)</v>
      </c>
      <c r="D9" s="23" t="s">
        <v>359</v>
      </c>
      <c r="E9" s="22" t="s">
        <v>354</v>
      </c>
      <c r="F9" s="24"/>
      <c r="G9" s="24"/>
      <c r="H9" s="24"/>
      <c r="I9" s="25"/>
      <c r="J9" s="24">
        <f t="shared" si="1"/>
        <v>0</v>
      </c>
      <c r="K9" s="24" t="s">
        <v>179</v>
      </c>
      <c r="L9" s="26" t="s">
        <v>367</v>
      </c>
      <c r="M9" s="27"/>
      <c r="N9" s="24"/>
      <c r="O9" s="27"/>
      <c r="P9" s="27"/>
    </row>
    <row r="10" s="2" customFormat="1" ht="50" customHeight="1" spans="1:16">
      <c r="A10" s="21">
        <v>7</v>
      </c>
      <c r="B10" s="22" t="s">
        <v>368</v>
      </c>
      <c r="C10" s="22" t="str">
        <f>_xlfn.DISPIMG("ID_C3696428E0454155A3648292E4BA451A",1)</f>
        <v>=DISPIMG("ID_C3696428E0454155A3648292E4BA451A",1)</v>
      </c>
      <c r="D10" s="23" t="s">
        <v>369</v>
      </c>
      <c r="E10" s="22" t="s">
        <v>370</v>
      </c>
      <c r="F10" s="24">
        <v>25</v>
      </c>
      <c r="G10" s="24"/>
      <c r="H10" s="24"/>
      <c r="I10" s="25">
        <v>8</v>
      </c>
      <c r="J10" s="24">
        <f t="shared" si="1"/>
        <v>33</v>
      </c>
      <c r="K10" s="24" t="s">
        <v>179</v>
      </c>
      <c r="L10" s="26" t="s">
        <v>371</v>
      </c>
      <c r="M10" s="27"/>
      <c r="N10" s="24"/>
      <c r="O10" s="27"/>
      <c r="P10" s="27"/>
    </row>
    <row r="11" s="2" customFormat="1" ht="50" customHeight="1" spans="1:16">
      <c r="A11" s="21">
        <v>8</v>
      </c>
      <c r="B11" s="22" t="s">
        <v>372</v>
      </c>
      <c r="C11" s="22" t="str">
        <f>_xlfn.DISPIMG("ID_06191DAE625940B492581C3DB257FABB",1)</f>
        <v>=DISPIMG("ID_06191DAE625940B492581C3DB257FABB",1)</v>
      </c>
      <c r="D11" s="23" t="s">
        <v>373</v>
      </c>
      <c r="E11" s="22" t="s">
        <v>357</v>
      </c>
      <c r="F11" s="24">
        <v>220</v>
      </c>
      <c r="G11" s="24"/>
      <c r="H11" s="24"/>
      <c r="I11" s="25">
        <v>31</v>
      </c>
      <c r="J11" s="24">
        <f t="shared" si="1"/>
        <v>251</v>
      </c>
      <c r="K11" s="24" t="s">
        <v>179</v>
      </c>
      <c r="L11" s="26" t="s">
        <v>374</v>
      </c>
      <c r="M11" s="27"/>
      <c r="N11" s="24"/>
      <c r="O11" s="27"/>
      <c r="P11" s="27"/>
    </row>
    <row r="12" s="2" customFormat="1" ht="50" customHeight="1" spans="1:16">
      <c r="A12" s="21">
        <v>9</v>
      </c>
      <c r="B12" s="22" t="s">
        <v>375</v>
      </c>
      <c r="C12" s="22" t="str">
        <f>_xlfn.DISPIMG("ID_DAD8F58E873A4264BD3CE7C3550B174B",1)</f>
        <v>=DISPIMG("ID_DAD8F58E873A4264BD3CE7C3550B174B",1)</v>
      </c>
      <c r="D12" s="23" t="s">
        <v>376</v>
      </c>
      <c r="E12" s="22" t="s">
        <v>357</v>
      </c>
      <c r="F12" s="24"/>
      <c r="G12" s="24">
        <v>2000</v>
      </c>
      <c r="H12" s="24"/>
      <c r="I12" s="25">
        <v>1</v>
      </c>
      <c r="J12" s="24">
        <f t="shared" si="1"/>
        <v>2001</v>
      </c>
      <c r="K12" s="24" t="s">
        <v>179</v>
      </c>
      <c r="L12" s="26" t="s">
        <v>377</v>
      </c>
      <c r="M12" s="27"/>
      <c r="N12" s="24"/>
      <c r="O12" s="27"/>
      <c r="P12" s="27"/>
    </row>
    <row r="13" s="2" customFormat="1" ht="50" customHeight="1" spans="1:16">
      <c r="A13" s="21">
        <v>10</v>
      </c>
      <c r="B13" s="22" t="s">
        <v>378</v>
      </c>
      <c r="C13" s="22" t="str">
        <f>_xlfn.DISPIMG("ID_BA695117ECEB432FB4E52B0B3F107454",1)</f>
        <v>=DISPIMG("ID_BA695117ECEB432FB4E52B0B3F107454",1)</v>
      </c>
      <c r="D13" s="23" t="s">
        <v>379</v>
      </c>
      <c r="E13" s="22" t="s">
        <v>357</v>
      </c>
      <c r="F13" s="24">
        <v>80</v>
      </c>
      <c r="G13" s="24"/>
      <c r="H13" s="24">
        <v>10</v>
      </c>
      <c r="I13" s="25">
        <v>37</v>
      </c>
      <c r="J13" s="24">
        <f t="shared" si="1"/>
        <v>127</v>
      </c>
      <c r="K13" s="24" t="s">
        <v>179</v>
      </c>
      <c r="L13" s="26" t="s">
        <v>380</v>
      </c>
      <c r="M13" s="27"/>
      <c r="N13" s="24"/>
      <c r="O13" s="27"/>
      <c r="P13" s="27"/>
    </row>
    <row r="14" s="2" customFormat="1" ht="50" customHeight="1" spans="1:16">
      <c r="A14" s="21">
        <v>11</v>
      </c>
      <c r="B14" s="22" t="s">
        <v>381</v>
      </c>
      <c r="C14" s="22" t="str">
        <f>_xlfn.DISPIMG("ID_10EFA32D872544DCA3E8C31C38691051",1)</f>
        <v>=DISPIMG("ID_10EFA32D872544DCA3E8C31C38691051",1)</v>
      </c>
      <c r="D14" s="23" t="s">
        <v>379</v>
      </c>
      <c r="E14" s="22" t="s">
        <v>357</v>
      </c>
      <c r="F14" s="24"/>
      <c r="G14" s="24"/>
      <c r="H14" s="24">
        <v>25</v>
      </c>
      <c r="I14" s="25">
        <v>79</v>
      </c>
      <c r="J14" s="24">
        <f t="shared" si="1"/>
        <v>104</v>
      </c>
      <c r="K14" s="24" t="s">
        <v>179</v>
      </c>
      <c r="L14" s="26" t="s">
        <v>382</v>
      </c>
      <c r="M14" s="27"/>
      <c r="N14" s="24"/>
      <c r="O14" s="27"/>
      <c r="P14" s="27"/>
    </row>
    <row r="15" s="2" customFormat="1" ht="50" customHeight="1" spans="1:16">
      <c r="A15" s="21">
        <v>12</v>
      </c>
      <c r="B15" s="22" t="s">
        <v>381</v>
      </c>
      <c r="C15" s="22" t="str">
        <f t="shared" ref="C15:C18" si="2">_xlfn.DISPIMG("ID_CB733B70703549F09CC24173C275F781",1)</f>
        <v>=DISPIMG("ID_CB733B70703549F09CC24173C275F781",1)</v>
      </c>
      <c r="D15" s="23" t="s">
        <v>383</v>
      </c>
      <c r="E15" s="22" t="s">
        <v>357</v>
      </c>
      <c r="F15" s="24"/>
      <c r="G15" s="24"/>
      <c r="H15" s="24"/>
      <c r="I15" s="25"/>
      <c r="J15" s="24">
        <f t="shared" si="1"/>
        <v>0</v>
      </c>
      <c r="K15" s="24" t="s">
        <v>179</v>
      </c>
      <c r="L15" s="26" t="s">
        <v>382</v>
      </c>
      <c r="M15" s="27"/>
      <c r="N15" s="24"/>
      <c r="O15" s="27"/>
      <c r="P15" s="27"/>
    </row>
    <row r="16" s="2" customFormat="1" ht="50" customHeight="1" spans="1:16">
      <c r="A16" s="21">
        <v>13</v>
      </c>
      <c r="B16" s="22" t="s">
        <v>384</v>
      </c>
      <c r="C16" s="22" t="str">
        <f>_xlfn.DISPIMG("ID_198F0C59CA1746D88010A68967B3D793",1)</f>
        <v>=DISPIMG("ID_198F0C59CA1746D88010A68967B3D793",1)</v>
      </c>
      <c r="D16" s="23" t="s">
        <v>379</v>
      </c>
      <c r="E16" s="22" t="s">
        <v>357</v>
      </c>
      <c r="F16" s="24">
        <v>80</v>
      </c>
      <c r="G16" s="24"/>
      <c r="H16" s="24"/>
      <c r="I16" s="25">
        <v>59</v>
      </c>
      <c r="J16" s="24">
        <f t="shared" si="1"/>
        <v>139</v>
      </c>
      <c r="K16" s="24" t="s">
        <v>179</v>
      </c>
      <c r="L16" s="26" t="s">
        <v>380</v>
      </c>
      <c r="M16" s="27"/>
      <c r="N16" s="24"/>
      <c r="O16" s="27"/>
      <c r="P16" s="27"/>
    </row>
    <row r="17" s="2" customFormat="1" ht="50" customHeight="1" spans="1:16">
      <c r="A17" s="21">
        <v>14</v>
      </c>
      <c r="B17" s="22" t="s">
        <v>385</v>
      </c>
      <c r="C17" s="22" t="str">
        <f t="shared" si="2"/>
        <v>=DISPIMG("ID_CB733B70703549F09CC24173C275F781",1)</v>
      </c>
      <c r="D17" s="23" t="s">
        <v>383</v>
      </c>
      <c r="E17" s="22" t="s">
        <v>354</v>
      </c>
      <c r="F17" s="24"/>
      <c r="G17" s="24"/>
      <c r="H17" s="24">
        <v>5</v>
      </c>
      <c r="I17" s="25">
        <v>29</v>
      </c>
      <c r="J17" s="24">
        <f t="shared" si="1"/>
        <v>34</v>
      </c>
      <c r="K17" s="24" t="s">
        <v>179</v>
      </c>
      <c r="L17" s="26" t="s">
        <v>386</v>
      </c>
      <c r="M17" s="27"/>
      <c r="N17" s="24"/>
      <c r="O17" s="27"/>
      <c r="P17" s="27"/>
    </row>
    <row r="18" s="2" customFormat="1" ht="50" customHeight="1" spans="1:16">
      <c r="A18" s="21">
        <v>15</v>
      </c>
      <c r="B18" s="22" t="s">
        <v>385</v>
      </c>
      <c r="C18" s="22" t="str">
        <f t="shared" si="2"/>
        <v>=DISPIMG("ID_CB733B70703549F09CC24173C275F781",1)</v>
      </c>
      <c r="D18" s="23" t="s">
        <v>383</v>
      </c>
      <c r="E18" s="22" t="s">
        <v>357</v>
      </c>
      <c r="F18" s="24"/>
      <c r="G18" s="24"/>
      <c r="H18" s="24"/>
      <c r="I18" s="25">
        <v>13</v>
      </c>
      <c r="J18" s="24">
        <f t="shared" si="1"/>
        <v>13</v>
      </c>
      <c r="K18" s="24" t="s">
        <v>179</v>
      </c>
      <c r="L18" s="26" t="s">
        <v>386</v>
      </c>
      <c r="M18" s="27"/>
      <c r="N18" s="24"/>
      <c r="O18" s="27"/>
      <c r="P18" s="27"/>
    </row>
    <row r="19" s="2" customFormat="1" ht="50" customHeight="1" spans="1:16">
      <c r="A19" s="21">
        <v>16</v>
      </c>
      <c r="B19" s="22" t="s">
        <v>387</v>
      </c>
      <c r="C19" s="22" t="str">
        <f>_xlfn.DISPIMG("ID_03D7B3B8E7D44BDCB22D7BA3D3F07E7B",1)</f>
        <v>=DISPIMG("ID_03D7B3B8E7D44BDCB22D7BA3D3F07E7B",1)</v>
      </c>
      <c r="D19" s="28" t="s">
        <v>388</v>
      </c>
      <c r="E19" s="22" t="s">
        <v>389</v>
      </c>
      <c r="F19" s="24"/>
      <c r="G19" s="24">
        <v>1000</v>
      </c>
      <c r="H19" s="24"/>
      <c r="I19" s="25">
        <v>420</v>
      </c>
      <c r="J19" s="24">
        <f t="shared" si="1"/>
        <v>1420</v>
      </c>
      <c r="K19" s="24" t="s">
        <v>390</v>
      </c>
      <c r="L19" s="26" t="s">
        <v>391</v>
      </c>
      <c r="M19" s="27"/>
      <c r="N19" s="24"/>
      <c r="O19" s="27"/>
      <c r="P19" s="27"/>
    </row>
    <row r="20" s="2" customFormat="1" ht="50" customHeight="1" spans="1:16">
      <c r="A20" s="21">
        <v>17</v>
      </c>
      <c r="B20" s="22" t="s">
        <v>392</v>
      </c>
      <c r="C20" s="22" t="str">
        <f>_xlfn.DISPIMG("ID_F31A3A0914AA480A9F6DB9D30176DA57",1)</f>
        <v>=DISPIMG("ID_F31A3A0914AA480A9F6DB9D30176DA57",1)</v>
      </c>
      <c r="D20" s="29" t="s">
        <v>393</v>
      </c>
      <c r="E20" s="22" t="s">
        <v>354</v>
      </c>
      <c r="F20" s="24"/>
      <c r="G20" s="24"/>
      <c r="H20" s="24">
        <v>10</v>
      </c>
      <c r="I20" s="25">
        <v>9</v>
      </c>
      <c r="J20" s="24">
        <f t="shared" si="1"/>
        <v>19</v>
      </c>
      <c r="K20" s="24" t="s">
        <v>179</v>
      </c>
      <c r="L20" s="26" t="s">
        <v>394</v>
      </c>
      <c r="M20" s="27"/>
      <c r="N20" s="24"/>
      <c r="O20" s="27"/>
      <c r="P20" s="27"/>
    </row>
    <row r="21" s="2" customFormat="1" ht="50" customHeight="1" spans="1:16">
      <c r="A21" s="21">
        <v>18</v>
      </c>
      <c r="B21" s="22" t="s">
        <v>395</v>
      </c>
      <c r="C21" s="22" t="str">
        <f t="shared" ref="C21:C24" si="3">_xlfn.DISPIMG("ID_8580101B61DA4A308EA11A38E6152088",1)</f>
        <v>=DISPIMG("ID_8580101B61DA4A308EA11A38E6152088",1)</v>
      </c>
      <c r="D21" s="23" t="s">
        <v>383</v>
      </c>
      <c r="E21" s="22" t="s">
        <v>354</v>
      </c>
      <c r="F21" s="24"/>
      <c r="G21" s="24"/>
      <c r="H21" s="24">
        <v>6</v>
      </c>
      <c r="I21" s="25">
        <v>34</v>
      </c>
      <c r="J21" s="24">
        <f t="shared" si="1"/>
        <v>40</v>
      </c>
      <c r="K21" s="24" t="s">
        <v>179</v>
      </c>
      <c r="L21" s="26" t="s">
        <v>396</v>
      </c>
      <c r="M21" s="27"/>
      <c r="N21" s="24"/>
      <c r="O21" s="27"/>
      <c r="P21" s="27"/>
    </row>
    <row r="22" s="2" customFormat="1" ht="50" customHeight="1" spans="1:16">
      <c r="A22" s="21">
        <v>19</v>
      </c>
      <c r="B22" s="22" t="s">
        <v>397</v>
      </c>
      <c r="C22" s="22" t="str">
        <f t="shared" si="3"/>
        <v>=DISPIMG("ID_8580101B61DA4A308EA11A38E6152088",1)</v>
      </c>
      <c r="D22" s="23" t="s">
        <v>383</v>
      </c>
      <c r="E22" s="22" t="s">
        <v>354</v>
      </c>
      <c r="F22" s="24">
        <v>200</v>
      </c>
      <c r="G22" s="24"/>
      <c r="H22" s="24"/>
      <c r="I22" s="25">
        <v>4</v>
      </c>
      <c r="J22" s="24">
        <f t="shared" si="1"/>
        <v>204</v>
      </c>
      <c r="K22" s="24" t="s">
        <v>179</v>
      </c>
      <c r="L22" s="26" t="s">
        <v>398</v>
      </c>
      <c r="M22" s="27"/>
      <c r="N22" s="24"/>
      <c r="O22" s="27"/>
      <c r="P22" s="27"/>
    </row>
    <row r="23" s="2" customFormat="1" ht="50" customHeight="1" spans="1:16">
      <c r="A23" s="21">
        <v>20</v>
      </c>
      <c r="B23" s="22" t="s">
        <v>399</v>
      </c>
      <c r="C23" s="22" t="str">
        <f t="shared" si="3"/>
        <v>=DISPIMG("ID_8580101B61DA4A308EA11A38E6152088",1)</v>
      </c>
      <c r="D23" s="23" t="s">
        <v>400</v>
      </c>
      <c r="E23" s="22" t="s">
        <v>401</v>
      </c>
      <c r="F23" s="24">
        <v>10</v>
      </c>
      <c r="G23" s="24"/>
      <c r="H23" s="24"/>
      <c r="I23" s="25"/>
      <c r="J23" s="24">
        <f t="shared" si="1"/>
        <v>10</v>
      </c>
      <c r="K23" s="24" t="s">
        <v>179</v>
      </c>
      <c r="L23" s="26" t="s">
        <v>402</v>
      </c>
      <c r="M23" s="27"/>
      <c r="N23" s="24"/>
      <c r="O23" s="27"/>
      <c r="P23" s="27"/>
    </row>
    <row r="24" s="2" customFormat="1" ht="50" customHeight="1" spans="1:16">
      <c r="A24" s="21">
        <v>21</v>
      </c>
      <c r="B24" s="22" t="s">
        <v>399</v>
      </c>
      <c r="C24" s="22" t="str">
        <f t="shared" si="3"/>
        <v>=DISPIMG("ID_8580101B61DA4A308EA11A38E6152088",1)</v>
      </c>
      <c r="D24" s="23" t="s">
        <v>403</v>
      </c>
      <c r="E24" s="22" t="s">
        <v>401</v>
      </c>
      <c r="F24" s="24">
        <v>10</v>
      </c>
      <c r="G24" s="24"/>
      <c r="H24" s="24"/>
      <c r="I24" s="25"/>
      <c r="J24" s="24">
        <f t="shared" si="1"/>
        <v>10</v>
      </c>
      <c r="K24" s="24" t="s">
        <v>179</v>
      </c>
      <c r="L24" s="26" t="s">
        <v>402</v>
      </c>
      <c r="M24" s="27"/>
      <c r="N24" s="24"/>
      <c r="O24" s="27"/>
      <c r="P24" s="27"/>
    </row>
    <row r="25" s="2" customFormat="1" ht="50" customHeight="1" spans="1:16">
      <c r="A25" s="21">
        <v>22</v>
      </c>
      <c r="B25" s="22" t="s">
        <v>404</v>
      </c>
      <c r="C25" s="22" t="str">
        <f t="shared" ref="C25:C29" si="4">_xlfn.DISPIMG("ID_5ADA2804A22B4D0AB14134F9D04A7159",1)</f>
        <v>=DISPIMG("ID_5ADA2804A22B4D0AB14134F9D04A7159",1)</v>
      </c>
      <c r="D25" s="23" t="s">
        <v>405</v>
      </c>
      <c r="E25" s="22" t="s">
        <v>354</v>
      </c>
      <c r="F25" s="24">
        <v>200</v>
      </c>
      <c r="G25" s="24"/>
      <c r="H25" s="24"/>
      <c r="I25" s="25"/>
      <c r="J25" s="24">
        <f t="shared" si="1"/>
        <v>200</v>
      </c>
      <c r="K25" s="24" t="s">
        <v>179</v>
      </c>
      <c r="L25" s="22" t="s">
        <v>406</v>
      </c>
      <c r="M25" s="27"/>
      <c r="N25" s="24"/>
      <c r="O25" s="27"/>
      <c r="P25" s="27"/>
    </row>
    <row r="26" s="2" customFormat="1" ht="50" customHeight="1" spans="1:16">
      <c r="A26" s="21">
        <v>23</v>
      </c>
      <c r="B26" s="22" t="s">
        <v>407</v>
      </c>
      <c r="C26" s="22" t="str">
        <f>_xlfn.DISPIMG("ID_3BF436BD400C4EB591EBD03E8B537F6E",1)</f>
        <v>=DISPIMG("ID_3BF436BD400C4EB591EBD03E8B537F6E",1)</v>
      </c>
      <c r="D26" s="23" t="s">
        <v>405</v>
      </c>
      <c r="E26" s="22" t="s">
        <v>408</v>
      </c>
      <c r="F26" s="24">
        <v>200</v>
      </c>
      <c r="G26" s="24"/>
      <c r="H26" s="24"/>
      <c r="I26" s="25"/>
      <c r="J26" s="24">
        <f t="shared" si="1"/>
        <v>200</v>
      </c>
      <c r="K26" s="24" t="s">
        <v>179</v>
      </c>
      <c r="L26" s="26" t="s">
        <v>409</v>
      </c>
      <c r="M26" s="27"/>
      <c r="N26" s="24"/>
      <c r="O26" s="27"/>
      <c r="P26" s="27"/>
    </row>
    <row r="27" s="2" customFormat="1" ht="50" customHeight="1" spans="1:16">
      <c r="A27" s="21">
        <v>24</v>
      </c>
      <c r="B27" s="22" t="s">
        <v>410</v>
      </c>
      <c r="C27" s="22" t="str">
        <f t="shared" si="4"/>
        <v>=DISPIMG("ID_5ADA2804A22B4D0AB14134F9D04A7159",1)</v>
      </c>
      <c r="D27" s="23" t="s">
        <v>405</v>
      </c>
      <c r="E27" s="22" t="s">
        <v>354</v>
      </c>
      <c r="F27" s="24">
        <v>14</v>
      </c>
      <c r="G27" s="24"/>
      <c r="H27" s="24"/>
      <c r="I27" s="25"/>
      <c r="J27" s="24">
        <f t="shared" si="1"/>
        <v>14</v>
      </c>
      <c r="K27" s="24" t="s">
        <v>179</v>
      </c>
      <c r="L27" s="22" t="s">
        <v>411</v>
      </c>
      <c r="M27" s="27"/>
      <c r="N27" s="24"/>
      <c r="O27" s="27"/>
      <c r="P27" s="27"/>
    </row>
    <row r="28" s="2" customFormat="1" ht="50" customHeight="1" spans="1:16">
      <c r="A28" s="21">
        <v>25</v>
      </c>
      <c r="B28" s="22" t="s">
        <v>412</v>
      </c>
      <c r="C28" s="22" t="str">
        <f>_xlfn.DISPIMG("ID_7A1884164E014D819CADD7679B32CFCF",1)</f>
        <v>=DISPIMG("ID_7A1884164E014D819CADD7679B32CFCF",1)</v>
      </c>
      <c r="D28" s="23" t="s">
        <v>405</v>
      </c>
      <c r="E28" s="22" t="s">
        <v>357</v>
      </c>
      <c r="F28" s="24">
        <v>14</v>
      </c>
      <c r="G28" s="24"/>
      <c r="H28" s="24"/>
      <c r="I28" s="25"/>
      <c r="J28" s="24">
        <f t="shared" si="1"/>
        <v>14</v>
      </c>
      <c r="K28" s="24" t="s">
        <v>179</v>
      </c>
      <c r="L28" s="22" t="s">
        <v>412</v>
      </c>
      <c r="M28" s="27"/>
      <c r="N28" s="24"/>
      <c r="O28" s="27"/>
      <c r="P28" s="27"/>
    </row>
    <row r="29" s="2" customFormat="1" ht="50" customHeight="1" spans="1:16">
      <c r="A29" s="21">
        <v>26</v>
      </c>
      <c r="B29" s="22" t="s">
        <v>413</v>
      </c>
      <c r="C29" s="22" t="str">
        <f t="shared" si="4"/>
        <v>=DISPIMG("ID_5ADA2804A22B4D0AB14134F9D04A7159",1)</v>
      </c>
      <c r="D29" s="23" t="s">
        <v>405</v>
      </c>
      <c r="E29" s="22" t="s">
        <v>354</v>
      </c>
      <c r="F29" s="24">
        <v>3</v>
      </c>
      <c r="G29" s="24"/>
      <c r="H29" s="24"/>
      <c r="I29" s="25"/>
      <c r="J29" s="24">
        <f t="shared" si="1"/>
        <v>3</v>
      </c>
      <c r="K29" s="24" t="s">
        <v>179</v>
      </c>
      <c r="L29" s="22" t="s">
        <v>445</v>
      </c>
      <c r="M29" s="27"/>
      <c r="N29" s="24"/>
      <c r="O29" s="27"/>
      <c r="P29" s="27"/>
    </row>
    <row r="30" s="2" customFormat="1" ht="51" spans="1:16">
      <c r="A30" s="21">
        <v>27</v>
      </c>
      <c r="B30" s="22" t="s">
        <v>415</v>
      </c>
      <c r="C30" s="30" t="str">
        <f>_xlfn.DISPIMG("ID_60B4F059F2D04086BC0F3F2E564B7593",1)</f>
        <v>=DISPIMG("ID_60B4F059F2D04086BC0F3F2E564B7593",1)</v>
      </c>
      <c r="D30" s="23" t="s">
        <v>405</v>
      </c>
      <c r="E30" s="22" t="s">
        <v>354</v>
      </c>
      <c r="F30" s="31">
        <v>4</v>
      </c>
      <c r="G30" s="24"/>
      <c r="H30" s="24"/>
      <c r="I30" s="25"/>
      <c r="J30" s="24">
        <f t="shared" si="1"/>
        <v>4</v>
      </c>
      <c r="K30" s="24" t="s">
        <v>179</v>
      </c>
      <c r="L30" s="22" t="s">
        <v>415</v>
      </c>
      <c r="M30" s="27"/>
      <c r="N30" s="24"/>
      <c r="O30" s="27"/>
      <c r="P30" s="27"/>
    </row>
    <row r="31" s="2" customFormat="1" ht="50" customHeight="1" spans="1:16">
      <c r="A31" s="21">
        <v>28</v>
      </c>
      <c r="B31" s="22" t="s">
        <v>417</v>
      </c>
      <c r="C31" s="22" t="str">
        <f>_xlfn.DISPIMG("ID_5ADA2804A22B4D0AB14134F9D04A7159",1)</f>
        <v>=DISPIMG("ID_5ADA2804A22B4D0AB14134F9D04A7159",1)</v>
      </c>
      <c r="D31" s="23" t="s">
        <v>405</v>
      </c>
      <c r="E31" s="22" t="s">
        <v>357</v>
      </c>
      <c r="F31" s="24">
        <v>2</v>
      </c>
      <c r="G31" s="24"/>
      <c r="H31" s="24"/>
      <c r="I31" s="25"/>
      <c r="J31" s="24">
        <f t="shared" si="1"/>
        <v>2</v>
      </c>
      <c r="K31" s="24" t="s">
        <v>179</v>
      </c>
      <c r="L31" s="22" t="s">
        <v>418</v>
      </c>
      <c r="M31" s="27"/>
      <c r="N31" s="24"/>
      <c r="O31" s="27"/>
      <c r="P31" s="27"/>
    </row>
    <row r="32" s="2" customFormat="1" ht="50" customHeight="1" spans="1:16">
      <c r="A32" s="21">
        <v>29</v>
      </c>
      <c r="B32" s="22" t="s">
        <v>419</v>
      </c>
      <c r="C32" s="22" t="str">
        <f>_xlfn.DISPIMG("ID_88B8AD7117F64A8692CBC1E94DCF63AC",1)</f>
        <v>=DISPIMG("ID_88B8AD7117F64A8692CBC1E94DCF63AC",1)</v>
      </c>
      <c r="D32" s="23" t="s">
        <v>405</v>
      </c>
      <c r="E32" s="22" t="s">
        <v>354</v>
      </c>
      <c r="F32" s="24">
        <v>10</v>
      </c>
      <c r="G32" s="24"/>
      <c r="H32" s="24"/>
      <c r="I32" s="25"/>
      <c r="J32" s="24">
        <f t="shared" si="1"/>
        <v>10</v>
      </c>
      <c r="K32" s="24" t="s">
        <v>179</v>
      </c>
      <c r="L32" s="22" t="s">
        <v>419</v>
      </c>
      <c r="M32" s="27"/>
      <c r="N32" s="24"/>
      <c r="O32" s="27"/>
      <c r="P32" s="27"/>
    </row>
    <row r="33" s="2" customFormat="1" ht="50" customHeight="1" spans="1:16">
      <c r="A33" s="21">
        <v>30</v>
      </c>
      <c r="B33" s="22" t="s">
        <v>420</v>
      </c>
      <c r="C33" s="22" t="str">
        <f>_xlfn.DISPIMG("ID_CEDDD99949A1456CAF13065647735D2B",1)</f>
        <v>=DISPIMG("ID_CEDDD99949A1456CAF13065647735D2B",1)</v>
      </c>
      <c r="D33" s="23" t="s">
        <v>405</v>
      </c>
      <c r="E33" s="22" t="s">
        <v>354</v>
      </c>
      <c r="F33" s="24">
        <v>3</v>
      </c>
      <c r="G33" s="24"/>
      <c r="H33" s="24"/>
      <c r="I33" s="25"/>
      <c r="J33" s="24">
        <f t="shared" si="1"/>
        <v>3</v>
      </c>
      <c r="K33" s="24" t="s">
        <v>179</v>
      </c>
      <c r="L33" s="22" t="s">
        <v>420</v>
      </c>
      <c r="M33" s="27"/>
      <c r="N33" s="24"/>
      <c r="O33" s="27"/>
      <c r="P33" s="27"/>
    </row>
    <row r="34" s="2" customFormat="1" ht="50" customHeight="1" spans="1:16">
      <c r="A34" s="21">
        <v>31</v>
      </c>
      <c r="B34" s="22" t="s">
        <v>421</v>
      </c>
      <c r="C34" s="22" t="str">
        <f>_xlfn.DISPIMG("ID_E643A7ED856342ACB3D28EF02EA94AB7",1)</f>
        <v>=DISPIMG("ID_E643A7ED856342ACB3D28EF02EA94AB7",1)</v>
      </c>
      <c r="D34" s="23" t="s">
        <v>405</v>
      </c>
      <c r="E34" s="22" t="s">
        <v>354</v>
      </c>
      <c r="F34" s="24">
        <v>5</v>
      </c>
      <c r="G34" s="24"/>
      <c r="H34" s="24"/>
      <c r="I34" s="25"/>
      <c r="J34" s="24">
        <f t="shared" si="1"/>
        <v>5</v>
      </c>
      <c r="K34" s="24" t="s">
        <v>179</v>
      </c>
      <c r="L34" s="22" t="s">
        <v>421</v>
      </c>
      <c r="M34" s="27"/>
      <c r="N34" s="24"/>
      <c r="O34" s="27"/>
      <c r="P34" s="27"/>
    </row>
    <row r="35" s="2" customFormat="1" ht="50" customHeight="1" spans="1:16">
      <c r="A35" s="21">
        <v>32</v>
      </c>
      <c r="B35" s="22" t="s">
        <v>422</v>
      </c>
      <c r="C35" s="22" t="str">
        <f>_xlfn.DISPIMG("ID_059C3FFDD39E40BAAD739EB376F9C432",1)</f>
        <v>=DISPIMG("ID_059C3FFDD39E40BAAD739EB376F9C432",1)</v>
      </c>
      <c r="D35" s="23" t="s">
        <v>405</v>
      </c>
      <c r="E35" s="22" t="s">
        <v>354</v>
      </c>
      <c r="F35" s="24">
        <v>5</v>
      </c>
      <c r="G35" s="24"/>
      <c r="H35" s="24"/>
      <c r="I35" s="25"/>
      <c r="J35" s="24">
        <f t="shared" si="1"/>
        <v>5</v>
      </c>
      <c r="K35" s="24" t="s">
        <v>179</v>
      </c>
      <c r="L35" s="22" t="s">
        <v>422</v>
      </c>
      <c r="M35" s="27"/>
      <c r="N35" s="24"/>
      <c r="O35" s="27"/>
      <c r="P35" s="27"/>
    </row>
    <row r="36" s="2" customFormat="1" ht="50" customHeight="1" spans="1:16">
      <c r="A36" s="21">
        <v>33</v>
      </c>
      <c r="B36" s="22" t="s">
        <v>423</v>
      </c>
      <c r="C36" s="22" t="str">
        <f>_xlfn.DISPIMG("ID_D69674ACEAB3481BB0C64EA19270E958",1)</f>
        <v>=DISPIMG("ID_D69674ACEAB3481BB0C64EA19270E958",1)</v>
      </c>
      <c r="D36" s="23" t="s">
        <v>405</v>
      </c>
      <c r="E36" s="22" t="s">
        <v>354</v>
      </c>
      <c r="F36" s="24">
        <v>3</v>
      </c>
      <c r="G36" s="24"/>
      <c r="H36" s="24"/>
      <c r="I36" s="25"/>
      <c r="J36" s="24">
        <f t="shared" si="1"/>
        <v>3</v>
      </c>
      <c r="K36" s="24" t="s">
        <v>179</v>
      </c>
      <c r="L36" s="22" t="s">
        <v>423</v>
      </c>
      <c r="M36" s="27"/>
      <c r="N36" s="24"/>
      <c r="O36" s="27"/>
      <c r="P36" s="27"/>
    </row>
    <row r="37" s="2" customFormat="1" ht="50" customHeight="1" spans="1:16">
      <c r="A37" s="21">
        <v>34</v>
      </c>
      <c r="B37" s="22" t="s">
        <v>424</v>
      </c>
      <c r="C37" s="22" t="str">
        <f>_xlfn.DISPIMG("ID_6C8C834CB0F6424886AE2128E9366C86",1)</f>
        <v>=DISPIMG("ID_6C8C834CB0F6424886AE2128E9366C86",1)</v>
      </c>
      <c r="D37" s="23" t="s">
        <v>405</v>
      </c>
      <c r="E37" s="22" t="s">
        <v>354</v>
      </c>
      <c r="F37" s="24">
        <v>6</v>
      </c>
      <c r="G37" s="24"/>
      <c r="H37" s="24"/>
      <c r="I37" s="25"/>
      <c r="J37" s="24">
        <f t="shared" si="1"/>
        <v>6</v>
      </c>
      <c r="K37" s="24" t="s">
        <v>179</v>
      </c>
      <c r="L37" s="22" t="s">
        <v>424</v>
      </c>
      <c r="M37" s="27"/>
      <c r="N37" s="24"/>
      <c r="O37" s="27"/>
      <c r="P37" s="27"/>
    </row>
    <row r="38" s="2" customFormat="1" ht="50" customHeight="1" spans="1:16">
      <c r="A38" s="21">
        <v>35</v>
      </c>
      <c r="B38" s="22" t="s">
        <v>425</v>
      </c>
      <c r="C38" s="22" t="str">
        <f>_xlfn.DISPIMG("ID_6506E6E0ADB04F06B1BAB809497BA89B",1)</f>
        <v>=DISPIMG("ID_6506E6E0ADB04F06B1BAB809497BA89B",1)</v>
      </c>
      <c r="D38" s="23" t="s">
        <v>405</v>
      </c>
      <c r="E38" s="22" t="s">
        <v>354</v>
      </c>
      <c r="F38" s="24">
        <v>2</v>
      </c>
      <c r="G38" s="24"/>
      <c r="H38" s="24"/>
      <c r="I38" s="25"/>
      <c r="J38" s="24">
        <f t="shared" si="1"/>
        <v>2</v>
      </c>
      <c r="K38" s="24" t="s">
        <v>179</v>
      </c>
      <c r="L38" s="22" t="s">
        <v>425</v>
      </c>
      <c r="M38" s="27"/>
      <c r="N38" s="24"/>
      <c r="O38" s="27"/>
      <c r="P38" s="27"/>
    </row>
    <row r="39" s="2" customFormat="1" ht="50" customHeight="1" spans="1:16">
      <c r="A39" s="21">
        <v>36</v>
      </c>
      <c r="B39" s="22" t="s">
        <v>426</v>
      </c>
      <c r="C39" s="22" t="str">
        <f>_xlfn.DISPIMG("ID_939FB877C456479DA0B4068E9B825672",1)</f>
        <v>=DISPIMG("ID_939FB877C456479DA0B4068E9B825672",1)</v>
      </c>
      <c r="D39" s="23" t="s">
        <v>405</v>
      </c>
      <c r="E39" s="22" t="s">
        <v>354</v>
      </c>
      <c r="F39" s="24"/>
      <c r="G39" s="24"/>
      <c r="H39" s="24"/>
      <c r="I39" s="25">
        <v>14</v>
      </c>
      <c r="J39" s="24">
        <f t="shared" si="1"/>
        <v>14</v>
      </c>
      <c r="K39" s="24" t="s">
        <v>179</v>
      </c>
      <c r="L39" s="22" t="s">
        <v>426</v>
      </c>
      <c r="M39" s="27"/>
      <c r="N39" s="24"/>
      <c r="O39" s="27"/>
      <c r="P39" s="27"/>
    </row>
    <row r="40" s="2" customFormat="1" ht="50" customHeight="1" spans="1:16">
      <c r="A40" s="21">
        <v>37</v>
      </c>
      <c r="B40" s="22" t="s">
        <v>427</v>
      </c>
      <c r="C40" s="22" t="str">
        <f>_xlfn.DISPIMG("ID_CBA73AFBE6F14A319123901DF2AF651B",1)</f>
        <v>=DISPIMG("ID_CBA73AFBE6F14A319123901DF2AF651B",1)</v>
      </c>
      <c r="D40" s="23" t="s">
        <v>405</v>
      </c>
      <c r="E40" s="22" t="s">
        <v>354</v>
      </c>
      <c r="F40" s="24"/>
      <c r="G40" s="24"/>
      <c r="H40" s="24"/>
      <c r="I40" s="25"/>
      <c r="J40" s="24">
        <f t="shared" si="1"/>
        <v>0</v>
      </c>
      <c r="K40" s="24" t="s">
        <v>179</v>
      </c>
      <c r="L40" s="22" t="s">
        <v>427</v>
      </c>
      <c r="M40" s="27"/>
      <c r="N40" s="24"/>
      <c r="O40" s="27"/>
      <c r="P40" s="27"/>
    </row>
    <row r="41" s="2" customFormat="1" ht="50" customHeight="1" spans="1:16">
      <c r="A41" s="21">
        <v>38</v>
      </c>
      <c r="B41" s="22" t="s">
        <v>428</v>
      </c>
      <c r="C41" s="22" t="str">
        <f>_xlfn.DISPIMG("ID_A3BB1958E2734D75BD3C93C8F37EA99A",1)</f>
        <v>=DISPIMG("ID_A3BB1958E2734D75BD3C93C8F37EA99A",1)</v>
      </c>
      <c r="D41" s="23" t="s">
        <v>405</v>
      </c>
      <c r="E41" s="22" t="s">
        <v>354</v>
      </c>
      <c r="F41" s="24"/>
      <c r="G41" s="24"/>
      <c r="H41" s="24"/>
      <c r="I41" s="25"/>
      <c r="J41" s="24">
        <f t="shared" si="1"/>
        <v>0</v>
      </c>
      <c r="K41" s="24" t="s">
        <v>179</v>
      </c>
      <c r="L41" s="22" t="s">
        <v>428</v>
      </c>
      <c r="M41" s="27"/>
      <c r="N41" s="24"/>
      <c r="O41" s="27"/>
      <c r="P41" s="27"/>
    </row>
    <row r="42" s="2" customFormat="1" ht="50" customHeight="1" spans="1:16">
      <c r="A42" s="21">
        <v>39</v>
      </c>
      <c r="B42" s="22" t="s">
        <v>429</v>
      </c>
      <c r="C42" s="22" t="str">
        <f>_xlfn.DISPIMG("ID_A22B9D4B7D874272996925AE87AC8E3F",1)</f>
        <v>=DISPIMG("ID_A22B9D4B7D874272996925AE87AC8E3F",1)</v>
      </c>
      <c r="D42" s="23" t="s">
        <v>405</v>
      </c>
      <c r="E42" s="22" t="s">
        <v>354</v>
      </c>
      <c r="F42" s="24">
        <v>6</v>
      </c>
      <c r="G42" s="24"/>
      <c r="H42" s="24"/>
      <c r="I42" s="25"/>
      <c r="J42" s="24">
        <f t="shared" si="1"/>
        <v>6</v>
      </c>
      <c r="K42" s="24" t="s">
        <v>179</v>
      </c>
      <c r="L42" s="22" t="s">
        <v>429</v>
      </c>
      <c r="M42" s="27"/>
      <c r="N42" s="24"/>
      <c r="O42" s="27"/>
      <c r="P42" s="27"/>
    </row>
    <row r="43" s="2" customFormat="1" ht="50" customHeight="1" spans="1:16">
      <c r="A43" s="21">
        <v>40</v>
      </c>
      <c r="B43" s="22" t="s">
        <v>430</v>
      </c>
      <c r="C43" s="22" t="str">
        <f>_xlfn.DISPIMG("ID_1F5C5DF31E564C6BBF8EBDB95EB8D3D7",1)</f>
        <v>=DISPIMG("ID_1F5C5DF31E564C6BBF8EBDB95EB8D3D7",1)</v>
      </c>
      <c r="D43" s="23" t="s">
        <v>405</v>
      </c>
      <c r="E43" s="22" t="s">
        <v>354</v>
      </c>
      <c r="F43" s="24">
        <v>100</v>
      </c>
      <c r="G43" s="24"/>
      <c r="H43" s="24"/>
      <c r="I43" s="25"/>
      <c r="J43" s="24">
        <f t="shared" si="1"/>
        <v>100</v>
      </c>
      <c r="K43" s="24" t="s">
        <v>179</v>
      </c>
      <c r="L43" s="22" t="s">
        <v>430</v>
      </c>
      <c r="M43" s="27"/>
      <c r="N43" s="24"/>
      <c r="O43" s="27"/>
      <c r="P43" s="27"/>
    </row>
    <row r="44" s="2" customFormat="1" ht="50" customHeight="1" spans="1:16">
      <c r="A44" s="21">
        <v>41</v>
      </c>
      <c r="B44" s="22" t="s">
        <v>431</v>
      </c>
      <c r="C44" s="22" t="str">
        <f>_xlfn.DISPIMG("ID_9492611128B84462A7180C829299D61F",1)</f>
        <v>=DISPIMG("ID_9492611128B84462A7180C829299D61F",1)</v>
      </c>
      <c r="D44" s="23" t="s">
        <v>405</v>
      </c>
      <c r="E44" s="22" t="s">
        <v>354</v>
      </c>
      <c r="F44" s="24">
        <v>160</v>
      </c>
      <c r="G44" s="24"/>
      <c r="H44" s="24"/>
      <c r="I44" s="25"/>
      <c r="J44" s="24">
        <f t="shared" si="1"/>
        <v>160</v>
      </c>
      <c r="K44" s="24" t="s">
        <v>179</v>
      </c>
      <c r="L44" s="22" t="s">
        <v>431</v>
      </c>
      <c r="M44" s="27"/>
      <c r="N44" s="24"/>
      <c r="O44" s="27"/>
      <c r="P44" s="27"/>
    </row>
    <row r="45" s="2" customFormat="1" ht="50" customHeight="1" spans="1:16">
      <c r="A45" s="21">
        <v>42</v>
      </c>
      <c r="B45" s="22" t="s">
        <v>432</v>
      </c>
      <c r="C45" s="22" t="str">
        <f>_xlfn.DISPIMG("ID_9ADE3FCBBB294CB9824622F673CD6479",1)</f>
        <v>=DISPIMG("ID_9ADE3FCBBB294CB9824622F673CD6479",1)</v>
      </c>
      <c r="D45" s="23" t="s">
        <v>405</v>
      </c>
      <c r="E45" s="22" t="s">
        <v>354</v>
      </c>
      <c r="F45" s="24">
        <v>4</v>
      </c>
      <c r="G45" s="24"/>
      <c r="H45" s="24"/>
      <c r="I45" s="25"/>
      <c r="J45" s="24">
        <f t="shared" si="1"/>
        <v>4</v>
      </c>
      <c r="K45" s="24" t="s">
        <v>179</v>
      </c>
      <c r="L45" s="22" t="s">
        <v>432</v>
      </c>
      <c r="M45" s="27"/>
      <c r="N45" s="24"/>
      <c r="O45" s="27"/>
      <c r="P45" s="27"/>
    </row>
    <row r="46" s="2" customFormat="1" ht="50" customHeight="1" spans="1:16">
      <c r="A46" s="21">
        <v>43</v>
      </c>
      <c r="B46" s="22" t="s">
        <v>433</v>
      </c>
      <c r="C46" s="22" t="str">
        <f>_xlfn.DISPIMG("ID_3175DA0F33F5426FAB39F67F93FDB24D",1)</f>
        <v>=DISPIMG("ID_3175DA0F33F5426FAB39F67F93FDB24D",1)</v>
      </c>
      <c r="D46" s="23" t="s">
        <v>405</v>
      </c>
      <c r="E46" s="22" t="s">
        <v>354</v>
      </c>
      <c r="F46" s="24">
        <v>50</v>
      </c>
      <c r="G46" s="24"/>
      <c r="H46" s="24"/>
      <c r="I46" s="25"/>
      <c r="J46" s="24">
        <f t="shared" si="1"/>
        <v>50</v>
      </c>
      <c r="K46" s="24" t="s">
        <v>179</v>
      </c>
      <c r="L46" s="22" t="s">
        <v>433</v>
      </c>
      <c r="M46" s="27"/>
      <c r="N46" s="24"/>
      <c r="O46" s="27"/>
      <c r="P46" s="27"/>
    </row>
    <row r="47" s="2" customFormat="1" ht="50" customHeight="1" spans="1:16">
      <c r="A47" s="21">
        <v>44</v>
      </c>
      <c r="B47" s="22" t="s">
        <v>434</v>
      </c>
      <c r="C47" s="22" t="str">
        <f>_xlfn.DISPIMG("ID_831B62D40FDA473C815E9762F704F285",1)</f>
        <v>=DISPIMG("ID_831B62D40FDA473C815E9762F704F285",1)</v>
      </c>
      <c r="D47" s="23" t="s">
        <v>405</v>
      </c>
      <c r="E47" s="22" t="s">
        <v>354</v>
      </c>
      <c r="F47" s="24">
        <v>5</v>
      </c>
      <c r="G47" s="24"/>
      <c r="H47" s="24"/>
      <c r="I47" s="25"/>
      <c r="J47" s="24">
        <f t="shared" si="1"/>
        <v>5</v>
      </c>
      <c r="K47" s="24" t="s">
        <v>179</v>
      </c>
      <c r="L47" s="22" t="s">
        <v>434</v>
      </c>
      <c r="M47" s="27"/>
      <c r="N47" s="24"/>
      <c r="O47" s="27"/>
      <c r="P47" s="27"/>
    </row>
    <row r="48" s="2" customFormat="1" ht="50" customHeight="1" spans="1:16">
      <c r="A48" s="21">
        <v>45</v>
      </c>
      <c r="B48" s="22" t="s">
        <v>435</v>
      </c>
      <c r="C48" s="22" t="str">
        <f>_xlfn.DISPIMG("ID_011628251D7B4B75A05EE290F2599BF4",1)</f>
        <v>=DISPIMG("ID_011628251D7B4B75A05EE290F2599BF4",1)</v>
      </c>
      <c r="D48" s="23" t="s">
        <v>405</v>
      </c>
      <c r="E48" s="22" t="s">
        <v>354</v>
      </c>
      <c r="F48" s="24">
        <v>100</v>
      </c>
      <c r="G48" s="24"/>
      <c r="H48" s="24"/>
      <c r="I48" s="25"/>
      <c r="J48" s="24">
        <f t="shared" si="1"/>
        <v>100</v>
      </c>
      <c r="K48" s="24" t="s">
        <v>179</v>
      </c>
      <c r="L48" s="22" t="s">
        <v>435</v>
      </c>
      <c r="M48" s="27"/>
      <c r="N48" s="24"/>
      <c r="O48" s="27"/>
      <c r="P48" s="27"/>
    </row>
    <row r="49" s="2" customFormat="1" ht="50" customHeight="1" spans="1:16">
      <c r="A49" s="21">
        <v>46</v>
      </c>
      <c r="B49" s="22" t="s">
        <v>436</v>
      </c>
      <c r="C49" s="22" t="str">
        <f>_xlfn.DISPIMG("ID_07D955158A0048DDBDE1AF9F6422082C",1)</f>
        <v>=DISPIMG("ID_07D955158A0048DDBDE1AF9F6422082C",1)</v>
      </c>
      <c r="D49" s="23" t="s">
        <v>405</v>
      </c>
      <c r="E49" s="22" t="s">
        <v>354</v>
      </c>
      <c r="F49" s="24">
        <v>2</v>
      </c>
      <c r="G49" s="24"/>
      <c r="H49" s="24"/>
      <c r="I49" s="25"/>
      <c r="J49" s="24">
        <f t="shared" si="1"/>
        <v>2</v>
      </c>
      <c r="K49" s="24" t="s">
        <v>179</v>
      </c>
      <c r="L49" s="22" t="s">
        <v>436</v>
      </c>
      <c r="M49" s="27"/>
      <c r="N49" s="24"/>
      <c r="O49" s="27"/>
      <c r="P49" s="27"/>
    </row>
    <row r="50" s="2" customFormat="1" ht="50" customHeight="1" spans="1:16">
      <c r="A50" s="21">
        <v>47</v>
      </c>
      <c r="B50" s="22" t="s">
        <v>437</v>
      </c>
      <c r="C50" s="22" t="str">
        <f>_xlfn.DISPIMG("ID_9C691A27F12A46C69957EC820CB89D75",1)</f>
        <v>=DISPIMG("ID_9C691A27F12A46C69957EC820CB89D75",1)</v>
      </c>
      <c r="D50" s="23" t="s">
        <v>405</v>
      </c>
      <c r="E50" s="22" t="s">
        <v>354</v>
      </c>
      <c r="F50" s="24">
        <v>40</v>
      </c>
      <c r="G50" s="24"/>
      <c r="H50" s="24"/>
      <c r="I50" s="25"/>
      <c r="J50" s="24">
        <f t="shared" si="1"/>
        <v>40</v>
      </c>
      <c r="K50" s="24" t="s">
        <v>179</v>
      </c>
      <c r="L50" s="22" t="s">
        <v>437</v>
      </c>
      <c r="M50" s="27"/>
      <c r="N50" s="24"/>
      <c r="O50" s="27"/>
      <c r="P50" s="27"/>
    </row>
    <row r="51" s="2" customFormat="1" ht="50" customHeight="1" spans="1:16">
      <c r="A51" s="21">
        <v>48</v>
      </c>
      <c r="B51" s="22" t="s">
        <v>438</v>
      </c>
      <c r="C51" s="22" t="str">
        <f>_xlfn.DISPIMG("ID_05E6E99C2F5F41B5A8FFD002567D3595",1)</f>
        <v>=DISPIMG("ID_05E6E99C2F5F41B5A8FFD002567D3595",1)</v>
      </c>
      <c r="D51" s="23" t="s">
        <v>405</v>
      </c>
      <c r="E51" s="22" t="s">
        <v>354</v>
      </c>
      <c r="F51" s="24">
        <v>30</v>
      </c>
      <c r="G51" s="24"/>
      <c r="H51" s="24">
        <v>3</v>
      </c>
      <c r="I51" s="25">
        <v>11</v>
      </c>
      <c r="J51" s="24">
        <f t="shared" si="1"/>
        <v>44</v>
      </c>
      <c r="K51" s="24" t="s">
        <v>179</v>
      </c>
      <c r="L51" s="22" t="s">
        <v>438</v>
      </c>
      <c r="M51" s="27"/>
      <c r="N51" s="24"/>
      <c r="O51" s="27"/>
      <c r="P51" s="27"/>
    </row>
    <row r="52" s="2" customFormat="1" ht="50" customHeight="1" spans="1:16">
      <c r="A52" s="21">
        <v>49</v>
      </c>
      <c r="B52" s="32" t="s">
        <v>446</v>
      </c>
      <c r="C52" s="22" t="str">
        <f>_xlfn.DISPIMG("ID_4F1AB571AAC94E63B0501A40D65CC4AB",1)</f>
        <v>=DISPIMG("ID_4F1AB571AAC94E63B0501A40D65CC4AB",1)</v>
      </c>
      <c r="D52" s="23" t="s">
        <v>405</v>
      </c>
      <c r="E52" s="22" t="s">
        <v>354</v>
      </c>
      <c r="F52" s="24">
        <v>6</v>
      </c>
      <c r="G52" s="24"/>
      <c r="H52" s="24"/>
      <c r="I52" s="25"/>
      <c r="J52" s="24">
        <f t="shared" si="1"/>
        <v>6</v>
      </c>
      <c r="K52" s="24" t="s">
        <v>179</v>
      </c>
      <c r="L52" s="22" t="s">
        <v>446</v>
      </c>
      <c r="M52" s="27"/>
      <c r="N52" s="24"/>
      <c r="O52" s="27"/>
      <c r="P52" s="27"/>
    </row>
    <row r="53" s="2" customFormat="1" ht="50" customHeight="1" spans="1:16">
      <c r="A53" s="21">
        <v>50</v>
      </c>
      <c r="B53" s="32" t="s">
        <v>447</v>
      </c>
      <c r="C53" s="22" t="str">
        <f>_xlfn.DISPIMG("ID_3E39AB54FD174029AB0EF00FC4C45F08",1)</f>
        <v>=DISPIMG("ID_3E39AB54FD174029AB0EF00FC4C45F08",1)</v>
      </c>
      <c r="D53" s="23" t="s">
        <v>405</v>
      </c>
      <c r="E53" s="22" t="s">
        <v>354</v>
      </c>
      <c r="F53" s="24">
        <v>6</v>
      </c>
      <c r="G53" s="24"/>
      <c r="H53" s="24"/>
      <c r="I53" s="25"/>
      <c r="J53" s="24">
        <f t="shared" si="1"/>
        <v>6</v>
      </c>
      <c r="K53" s="24" t="s">
        <v>179</v>
      </c>
      <c r="L53" s="22" t="s">
        <v>447</v>
      </c>
      <c r="M53" s="27"/>
      <c r="N53" s="24"/>
      <c r="O53" s="27"/>
      <c r="P53" s="27"/>
    </row>
    <row r="54" s="2" customFormat="1" ht="50" customHeight="1" spans="1:16">
      <c r="A54" s="21">
        <v>51</v>
      </c>
      <c r="B54" s="32" t="s">
        <v>448</v>
      </c>
      <c r="C54" s="22" t="str">
        <f>_xlfn.DISPIMG("ID_A24E164D1D1A4DFDB42E0FD136A8EC20",1)</f>
        <v>=DISPIMG("ID_A24E164D1D1A4DFDB42E0FD136A8EC20",1)</v>
      </c>
      <c r="D54" s="23" t="s">
        <v>405</v>
      </c>
      <c r="E54" s="22" t="s">
        <v>354</v>
      </c>
      <c r="F54" s="24">
        <v>6</v>
      </c>
      <c r="G54" s="24"/>
      <c r="H54" s="24"/>
      <c r="I54" s="25"/>
      <c r="J54" s="24">
        <f t="shared" si="1"/>
        <v>6</v>
      </c>
      <c r="K54" s="24" t="s">
        <v>179</v>
      </c>
      <c r="L54" s="22" t="s">
        <v>448</v>
      </c>
      <c r="M54" s="27"/>
      <c r="N54" s="24"/>
      <c r="O54" s="27"/>
      <c r="P54" s="27"/>
    </row>
    <row r="55" s="2" customFormat="1" ht="50" customHeight="1" spans="1:16">
      <c r="A55" s="21">
        <v>52</v>
      </c>
      <c r="B55" s="32" t="s">
        <v>449</v>
      </c>
      <c r="C55" s="22" t="str">
        <f>_xlfn.DISPIMG("ID_C0110C80AF484622AB663653B864754E",1)</f>
        <v>=DISPIMG("ID_C0110C80AF484622AB663653B864754E",1)</v>
      </c>
      <c r="D55" s="23" t="s">
        <v>405</v>
      </c>
      <c r="E55" s="22" t="s">
        <v>354</v>
      </c>
      <c r="F55" s="24">
        <v>6</v>
      </c>
      <c r="G55" s="24"/>
      <c r="H55" s="24"/>
      <c r="I55" s="25"/>
      <c r="J55" s="24">
        <f t="shared" si="1"/>
        <v>6</v>
      </c>
      <c r="K55" s="24" t="s">
        <v>179</v>
      </c>
      <c r="L55" s="22" t="s">
        <v>449</v>
      </c>
      <c r="M55" s="27"/>
      <c r="N55" s="24"/>
      <c r="O55" s="27"/>
      <c r="P55" s="27"/>
    </row>
    <row r="56" s="3" customFormat="1" ht="50" customHeight="1" spans="1:16">
      <c r="A56" s="21">
        <v>53</v>
      </c>
      <c r="B56" s="24" t="s">
        <v>442</v>
      </c>
      <c r="C56" s="22" t="str">
        <f>_xlfn.DISPIMG("ID_7E90969A294C44659C4D69FF7CCF5F61",1)</f>
        <v>=DISPIMG("ID_7E90969A294C44659C4D69FF7CCF5F61",1)</v>
      </c>
      <c r="D56" s="22" t="s">
        <v>373</v>
      </c>
      <c r="E56" s="22" t="s">
        <v>357</v>
      </c>
      <c r="F56" s="24"/>
      <c r="G56" s="31"/>
      <c r="H56" s="31"/>
      <c r="I56" s="25">
        <v>2</v>
      </c>
      <c r="J56" s="24">
        <f t="shared" si="1"/>
        <v>2</v>
      </c>
      <c r="K56" s="22" t="s">
        <v>179</v>
      </c>
      <c r="L56" s="22"/>
      <c r="M56" s="27"/>
      <c r="N56" s="24"/>
      <c r="O56" s="27"/>
      <c r="P56" s="27"/>
    </row>
    <row r="57" s="2" customFormat="1" ht="47" customHeight="1" spans="1:16">
      <c r="A57" s="30"/>
      <c r="B57" s="30"/>
      <c r="C57" s="30"/>
      <c r="D57" s="33"/>
      <c r="E57" s="30"/>
      <c r="F57" s="31"/>
      <c r="G57" s="34"/>
      <c r="H57" s="34"/>
      <c r="I57" s="35" t="s">
        <v>13</v>
      </c>
      <c r="J57" s="31">
        <f>SUM(J4:J56)</f>
        <v>5696</v>
      </c>
      <c r="K57" s="34"/>
      <c r="L57" s="30"/>
      <c r="M57" s="27"/>
      <c r="N57" s="24"/>
      <c r="O57" s="27"/>
      <c r="P57" s="27"/>
    </row>
  </sheetData>
  <mergeCells count="16">
    <mergeCell ref="A1:L1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N2:N3"/>
    <mergeCell ref="O2:O3"/>
    <mergeCell ref="P2:P3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11</vt:i4>
      </vt:variant>
    </vt:vector>
  </HeadingPairs>
  <TitlesOfParts>
    <vt:vector size="11" baseType="lpstr">
      <vt:lpstr>汇总</vt:lpstr>
      <vt:lpstr>厨房</vt:lpstr>
      <vt:lpstr>管事</vt:lpstr>
      <vt:lpstr>食安</vt:lpstr>
      <vt:lpstr>会议酒店-食安</vt:lpstr>
      <vt:lpstr>物业-房务部</vt:lpstr>
      <vt:lpstr>工程-AV</vt:lpstr>
      <vt:lpstr>数字科创部</vt:lpstr>
      <vt:lpstr>员工餐厅-人事后勤</vt:lpstr>
      <vt:lpstr>会议中心-安委办</vt:lpstr>
      <vt:lpstr>会议酒店-安委办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君常疯</cp:lastModifiedBy>
  <dcterms:created xsi:type="dcterms:W3CDTF">2023-05-18T03:15:00Z</dcterms:created>
  <dcterms:modified xsi:type="dcterms:W3CDTF">2026-07-14T07:00:36Z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2052-12.1.0.26884</vt:lpwstr>
  </property>
  <property fmtid="{D5CDD505-2E9C-101B-9397-08002B2CF9AE}" pid="3" name="ICV">
    <vt:lpwstr>88B39EF7F64849D3A86894141320C14F_13</vt:lpwstr>
  </property>
  <property fmtid="{D5CDD505-2E9C-101B-9397-08002B2CF9AE}" pid="4" name="CalculationRule">
    <vt:i4>0</vt:i4>
  </property>
</Properties>
</file>